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rsos Netzun\Excel Avanzado\Módulo 1\"/>
    </mc:Choice>
  </mc:AlternateContent>
  <bookViews>
    <workbookView xWindow="0" yWindow="0" windowWidth="20490" windowHeight="7755"/>
  </bookViews>
  <sheets>
    <sheet name="Funciones de Bases de Datos" sheetId="1" r:id="rId1"/>
    <sheet name="Cuadros de criterios" sheetId="6" r:id="rId2"/>
    <sheet name="Informe Resuelto" sheetId="4" state="hidden" r:id="rId3"/>
    <sheet name="Criterios Resuelto" sheetId="5" state="hidden" r:id="rId4"/>
  </sheets>
  <definedNames>
    <definedName name="_xlnm._FilterDatabase" localSheetId="0" hidden="1">'Funciones de Bases de Datos'!$A$7:$R$57</definedName>
    <definedName name="_xlnm._FilterDatabase" localSheetId="2" hidden="1">'Informe Resuelto'!$A$7:$R$57</definedName>
    <definedName name="anscount" hidden="1">2</definedName>
    <definedName name="personal">'Funciones de Bases de Datos'!$A$7:$R$57</definedName>
    <definedName name="sencount" hidden="1">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7" i="1" l="1"/>
  <c r="W35" i="1"/>
  <c r="V33" i="1"/>
  <c r="V29" i="1"/>
  <c r="V25" i="1"/>
  <c r="V23" i="1"/>
  <c r="V19" i="1"/>
  <c r="V17" i="1"/>
  <c r="V13" i="1"/>
  <c r="V11" i="1"/>
  <c r="V9" i="1"/>
  <c r="V63" i="4" l="1"/>
  <c r="V61" i="4"/>
  <c r="V59" i="4"/>
  <c r="V55" i="4"/>
  <c r="V47" i="4"/>
  <c r="V43" i="4"/>
  <c r="V39" i="4"/>
  <c r="V37" i="4"/>
  <c r="V35" i="4"/>
  <c r="V33" i="4"/>
  <c r="V31" i="4"/>
  <c r="V27" i="4"/>
  <c r="V21" i="4"/>
  <c r="V15" i="4"/>
  <c r="R57" i="4"/>
  <c r="Q56" i="4"/>
  <c r="R56" i="4" s="1"/>
  <c r="Q55" i="4"/>
  <c r="R55" i="4" s="1"/>
  <c r="Q54" i="4"/>
  <c r="R54" i="4" s="1"/>
  <c r="Q53" i="4"/>
  <c r="R53" i="4" s="1"/>
  <c r="R52" i="4"/>
  <c r="Q51" i="4"/>
  <c r="R51" i="4" s="1"/>
  <c r="Q50" i="4"/>
  <c r="R50" i="4" s="1"/>
  <c r="Q49" i="4"/>
  <c r="R49" i="4" s="1"/>
  <c r="R48" i="4"/>
  <c r="Q47" i="4"/>
  <c r="R47" i="4" s="1"/>
  <c r="Q46" i="4"/>
  <c r="R46" i="4" s="1"/>
  <c r="Q45" i="4"/>
  <c r="R45" i="4" s="1"/>
  <c r="Q44" i="4"/>
  <c r="R44" i="4" s="1"/>
  <c r="R43" i="4"/>
  <c r="Q42" i="4"/>
  <c r="R42" i="4" s="1"/>
  <c r="Q41" i="4"/>
  <c r="R41" i="4" s="1"/>
  <c r="R40" i="4"/>
  <c r="Q39" i="4"/>
  <c r="R39" i="4" s="1"/>
  <c r="Q38" i="4"/>
  <c r="R38" i="4" s="1"/>
  <c r="R37" i="4"/>
  <c r="Q36" i="4"/>
  <c r="R36" i="4" s="1"/>
  <c r="Q35" i="4"/>
  <c r="R35" i="4" s="1"/>
  <c r="Q34" i="4"/>
  <c r="R34" i="4" s="1"/>
  <c r="R33" i="4"/>
  <c r="Q32" i="4"/>
  <c r="R32" i="4" s="1"/>
  <c r="Q31" i="4"/>
  <c r="R31" i="4" s="1"/>
  <c r="Q30" i="4"/>
  <c r="R30" i="4" s="1"/>
  <c r="R29" i="4"/>
  <c r="Q28" i="4"/>
  <c r="R28" i="4" s="1"/>
  <c r="Q27" i="4"/>
  <c r="R27" i="4" s="1"/>
  <c r="Q26" i="4"/>
  <c r="R26" i="4" s="1"/>
  <c r="R25" i="4"/>
  <c r="Q24" i="4"/>
  <c r="R24" i="4" s="1"/>
  <c r="Q23" i="4"/>
  <c r="R23" i="4" s="1"/>
  <c r="R22" i="4"/>
  <c r="Q21" i="4"/>
  <c r="R21" i="4" s="1"/>
  <c r="R20" i="4"/>
  <c r="Q19" i="4"/>
  <c r="R19" i="4" s="1"/>
  <c r="Q18" i="4"/>
  <c r="R18" i="4" s="1"/>
  <c r="Q17" i="4"/>
  <c r="R17" i="4" s="1"/>
  <c r="R16" i="4"/>
  <c r="Q15" i="4"/>
  <c r="R15" i="4" s="1"/>
  <c r="Q14" i="4"/>
  <c r="R14" i="4" s="1"/>
  <c r="Q13" i="4"/>
  <c r="R13" i="4" s="1"/>
  <c r="Q12" i="4"/>
  <c r="R12" i="4" s="1"/>
  <c r="Q11" i="4"/>
  <c r="R11" i="4" s="1"/>
  <c r="R10" i="4"/>
  <c r="Q9" i="4"/>
  <c r="R9" i="4" s="1"/>
  <c r="Q8" i="4"/>
  <c r="R8" i="4" s="1"/>
  <c r="Q27" i="1"/>
  <c r="R27" i="1" s="1"/>
  <c r="Q28" i="1"/>
  <c r="R28" i="1" s="1"/>
  <c r="R40" i="1"/>
  <c r="Q9" i="1"/>
  <c r="R9" i="1" s="1"/>
  <c r="R10" i="1"/>
  <c r="Q11" i="1"/>
  <c r="R11" i="1" s="1"/>
  <c r="Q12" i="1"/>
  <c r="R12" i="1" s="1"/>
  <c r="Q13" i="1"/>
  <c r="R13" i="1" s="1"/>
  <c r="Q14" i="1"/>
  <c r="R14" i="1" s="1"/>
  <c r="Q15" i="1"/>
  <c r="R15" i="1" s="1"/>
  <c r="R16" i="1"/>
  <c r="Q17" i="1"/>
  <c r="R17" i="1" s="1"/>
  <c r="Q18" i="1"/>
  <c r="R18" i="1" s="1"/>
  <c r="Q19" i="1"/>
  <c r="R19" i="1" s="1"/>
  <c r="R20" i="1"/>
  <c r="Q21" i="1"/>
  <c r="R21" i="1" s="1"/>
  <c r="R22" i="1"/>
  <c r="Q23" i="1"/>
  <c r="R23" i="1" s="1"/>
  <c r="Q24" i="1"/>
  <c r="R24" i="1" s="1"/>
  <c r="R25" i="1"/>
  <c r="Q26" i="1"/>
  <c r="R26" i="1" s="1"/>
  <c r="R29" i="1"/>
  <c r="Q30" i="1"/>
  <c r="R30" i="1" s="1"/>
  <c r="Q31" i="1"/>
  <c r="R31" i="1" s="1"/>
  <c r="Q32" i="1"/>
  <c r="R32" i="1" s="1"/>
  <c r="R33" i="1"/>
  <c r="Q34" i="1"/>
  <c r="R34" i="1" s="1"/>
  <c r="Q35" i="1"/>
  <c r="R35" i="1" s="1"/>
  <c r="Q36" i="1"/>
  <c r="R36" i="1" s="1"/>
  <c r="R37" i="1"/>
  <c r="Q38" i="1"/>
  <c r="R38" i="1" s="1"/>
  <c r="Q39" i="1"/>
  <c r="R39" i="1" s="1"/>
  <c r="Q41" i="1"/>
  <c r="R41" i="1" s="1"/>
  <c r="Q42" i="1"/>
  <c r="R42" i="1" s="1"/>
  <c r="R43" i="1"/>
  <c r="Q44" i="1"/>
  <c r="R44" i="1" s="1"/>
  <c r="Q45" i="1"/>
  <c r="R45" i="1" s="1"/>
  <c r="Q46" i="1"/>
  <c r="R46" i="1" s="1"/>
  <c r="Q47" i="1"/>
  <c r="R47" i="1" s="1"/>
  <c r="R48" i="1"/>
  <c r="Q49" i="1"/>
  <c r="R49" i="1" s="1"/>
  <c r="Q50" i="1"/>
  <c r="R50" i="1" s="1"/>
  <c r="Q51" i="1"/>
  <c r="R51" i="1" s="1"/>
  <c r="R52" i="1"/>
  <c r="Q53" i="1"/>
  <c r="R53" i="1" s="1"/>
  <c r="Q54" i="1"/>
  <c r="R54" i="1" s="1"/>
  <c r="Q55" i="1"/>
  <c r="R55" i="1" s="1"/>
  <c r="Q56" i="1"/>
  <c r="R56" i="1" s="1"/>
  <c r="R57" i="1"/>
  <c r="Q8" i="1"/>
  <c r="R8" i="1" s="1"/>
  <c r="V9" i="4" l="1"/>
  <c r="V65" i="4"/>
  <c r="V45" i="4"/>
  <c r="V13" i="4"/>
  <c r="V17" i="4"/>
  <c r="V25" i="4"/>
  <c r="V11" i="4"/>
  <c r="V51" i="4"/>
  <c r="W53" i="4"/>
  <c r="V23" i="4"/>
</calcChain>
</file>

<file path=xl/comments1.xml><?xml version="1.0" encoding="utf-8"?>
<comments xmlns="http://schemas.openxmlformats.org/spreadsheetml/2006/main">
  <authors>
    <author>Sergio Bazo Bertrán</author>
  </authors>
  <commentList>
    <comment ref="U58" authorId="0" shapeId="0">
      <text>
        <r>
          <rPr>
            <b/>
            <sz val="9"/>
            <color indexed="81"/>
            <rFont val="Tahoma"/>
            <family val="2"/>
          </rPr>
          <t>Sergio Bazo Bertrán:</t>
        </r>
        <r>
          <rPr>
            <sz val="9"/>
            <color indexed="81"/>
            <rFont val="Tahoma"/>
            <family val="2"/>
          </rPr>
          <t xml:space="preserve">
Solo admite una respuesta. Si hay más arroja un error.</t>
        </r>
      </text>
    </comment>
  </commentList>
</comments>
</file>

<file path=xl/sharedStrings.xml><?xml version="1.0" encoding="utf-8"?>
<sst xmlns="http://schemas.openxmlformats.org/spreadsheetml/2006/main" count="1308" uniqueCount="339">
  <si>
    <t>Apellidos</t>
  </si>
  <si>
    <t>Nombres</t>
  </si>
  <si>
    <t>Dirección</t>
  </si>
  <si>
    <t>Tipo</t>
  </si>
  <si>
    <t>Condición</t>
  </si>
  <si>
    <t>Genero</t>
  </si>
  <si>
    <t>Turno</t>
  </si>
  <si>
    <t>Distrito</t>
  </si>
  <si>
    <t>Civil</t>
  </si>
  <si>
    <t>Hijos</t>
  </si>
  <si>
    <t>FecNac</t>
  </si>
  <si>
    <t>FecCont</t>
  </si>
  <si>
    <t>DNI</t>
  </si>
  <si>
    <t>Email</t>
  </si>
  <si>
    <t>Sueldo</t>
  </si>
  <si>
    <t>Obrero</t>
  </si>
  <si>
    <t>Contratado</t>
  </si>
  <si>
    <t>Masculino</t>
  </si>
  <si>
    <t>S</t>
  </si>
  <si>
    <t>cvega@hotmail.com</t>
  </si>
  <si>
    <t>Estable</t>
  </si>
  <si>
    <t>Femenino</t>
  </si>
  <si>
    <t>irosado@hotmail.com</t>
  </si>
  <si>
    <t>alenes@hotmail.com</t>
  </si>
  <si>
    <t>Funcionario</t>
  </si>
  <si>
    <t>D</t>
  </si>
  <si>
    <t>rmore@hotmail.com</t>
  </si>
  <si>
    <t>Operario</t>
  </si>
  <si>
    <t>rgarcia@hotmail.com</t>
  </si>
  <si>
    <t>tnoa@hotmail.com</t>
  </si>
  <si>
    <t>acabrera2@hotmail.com</t>
  </si>
  <si>
    <t>malarcon@hotmail.com</t>
  </si>
  <si>
    <t>mrivera @hotmail.com</t>
  </si>
  <si>
    <t>C</t>
  </si>
  <si>
    <t>sjhon@hotmail.com</t>
  </si>
  <si>
    <t>equispe3@hotmail.com</t>
  </si>
  <si>
    <t>lsanchez@hotmail.com</t>
  </si>
  <si>
    <t>V</t>
  </si>
  <si>
    <t>emarquez@hotmail.com</t>
  </si>
  <si>
    <t>mmedina@hotmail.com</t>
  </si>
  <si>
    <t>eruiz@hotmail.com</t>
  </si>
  <si>
    <t>atintaya@hotmail.com</t>
  </si>
  <si>
    <t>vloza@hotmail.com</t>
  </si>
  <si>
    <t>lloayza@hotmail.com</t>
  </si>
  <si>
    <t>jmarañon@hotmail.com</t>
  </si>
  <si>
    <t>gsalazar@hotmail.com</t>
  </si>
  <si>
    <t>hcabanillas @hotmail.com</t>
  </si>
  <si>
    <t>rhuaman2@hotmail.com</t>
  </si>
  <si>
    <t>reñigo@hotmail.com</t>
  </si>
  <si>
    <t>llosano@hotmail.com</t>
  </si>
  <si>
    <t>gmamani@hotmail.com</t>
  </si>
  <si>
    <t>areyes@hotmail.com</t>
  </si>
  <si>
    <t>jpineda @hotmail.com</t>
  </si>
  <si>
    <t>jwari@hotmail.com</t>
  </si>
  <si>
    <t>omoreno@hotmail.com</t>
  </si>
  <si>
    <t>gsalas@hotmail.com</t>
  </si>
  <si>
    <t>jarias@hotmail.com</t>
  </si>
  <si>
    <t>ealzamora@hotmail.com</t>
  </si>
  <si>
    <t>ivalencia @hotmail.com</t>
  </si>
  <si>
    <t>ehuaman@hotmail.com</t>
  </si>
  <si>
    <t>bjean mairet@hotmail.com</t>
  </si>
  <si>
    <t>aflores2@hotmail.com</t>
  </si>
  <si>
    <t>pcardenas @hotmail.com</t>
  </si>
  <si>
    <t>esandoval @hotmail.com</t>
  </si>
  <si>
    <t>jtahuada@hotmail.com</t>
  </si>
  <si>
    <t>nhumari@hotmail.com</t>
  </si>
  <si>
    <t>imelis@hotmail.com</t>
  </si>
  <si>
    <t>myanco@hotmail.com</t>
  </si>
  <si>
    <t>jlobera@hotmail.com</t>
  </si>
  <si>
    <t>jantay@hotmail.com</t>
  </si>
  <si>
    <t>hvivanco@hotmail.com</t>
  </si>
  <si>
    <t>nhuache@hotmail.com</t>
  </si>
  <si>
    <t>jbonilla@hotmail.com</t>
  </si>
  <si>
    <t>mespinoza@hotmail.com</t>
  </si>
  <si>
    <t>rcialas@hotmail.com</t>
  </si>
  <si>
    <t>adavila@hotmail.com</t>
  </si>
  <si>
    <t>Vega</t>
  </si>
  <si>
    <t>Carlos</t>
  </si>
  <si>
    <t>Av. Victor A. Belaunde 147 Torre 4</t>
  </si>
  <si>
    <t>Vera</t>
  </si>
  <si>
    <t>Isabel</t>
  </si>
  <si>
    <t>Av. Libertadores 350</t>
  </si>
  <si>
    <t>Muñoz</t>
  </si>
  <si>
    <t>Agustina</t>
  </si>
  <si>
    <t>Av. Las Camelias 750 Piso 9</t>
  </si>
  <si>
    <t>Aguirre</t>
  </si>
  <si>
    <t>Ricardo</t>
  </si>
  <si>
    <t>Av. Javier Prado Oeste 960</t>
  </si>
  <si>
    <t>Romulo</t>
  </si>
  <si>
    <t>Av. Comandante Espinar 451</t>
  </si>
  <si>
    <t>Julio Cesar</t>
  </si>
  <si>
    <t>Teofilo</t>
  </si>
  <si>
    <t>Av. Angamos Este 1625</t>
  </si>
  <si>
    <t xml:space="preserve">Cabrera </t>
  </si>
  <si>
    <t>Antonio</t>
  </si>
  <si>
    <t>Av. Jorge  Basadre 895</t>
  </si>
  <si>
    <t>Napa</t>
  </si>
  <si>
    <t>Mirtha</t>
  </si>
  <si>
    <t>Av. Amador Merino Reyna 295</t>
  </si>
  <si>
    <t>Salgado</t>
  </si>
  <si>
    <t xml:space="preserve">Marlene </t>
  </si>
  <si>
    <t>Av. Javier Prado Este 1059</t>
  </si>
  <si>
    <t>Cuya</t>
  </si>
  <si>
    <t>Susana</t>
  </si>
  <si>
    <t>Esteban</t>
  </si>
  <si>
    <t>Av. Javier Prado Oeste 1240</t>
  </si>
  <si>
    <t>Sanchez</t>
  </si>
  <si>
    <t>Luciano</t>
  </si>
  <si>
    <t>Av. Elmer Faucett Cdra 30 S/N</t>
  </si>
  <si>
    <t>Viano</t>
  </si>
  <si>
    <t>Eduar</t>
  </si>
  <si>
    <t>Av. Francisco Masias 370</t>
  </si>
  <si>
    <t>Medina</t>
  </si>
  <si>
    <t>Martin</t>
  </si>
  <si>
    <t>Av. Carlos Villaran 140 Santa Catalina</t>
  </si>
  <si>
    <t>Landeo</t>
  </si>
  <si>
    <t>Enrique</t>
  </si>
  <si>
    <t>Eñigo</t>
  </si>
  <si>
    <t>Abdon</t>
  </si>
  <si>
    <t>Av. Guardia Civil 571</t>
  </si>
  <si>
    <t>Gonzales</t>
  </si>
  <si>
    <t>Valentin</t>
  </si>
  <si>
    <t>Jr. Miroquesada 300</t>
  </si>
  <si>
    <t>Simpe</t>
  </si>
  <si>
    <t>Lucas</t>
  </si>
  <si>
    <t>Av. Juan De La Torre 101 San Lazaro</t>
  </si>
  <si>
    <t>Jose</t>
  </si>
  <si>
    <t>Av. Javier Prado Este 897 Of 51</t>
  </si>
  <si>
    <t>Losano</t>
  </si>
  <si>
    <t>Guillermo</t>
  </si>
  <si>
    <t>Av. V.A. Belaunde 147 Torre 5 Piso 10</t>
  </si>
  <si>
    <t>Leon</t>
  </si>
  <si>
    <t>Humberto</t>
  </si>
  <si>
    <t>Av. Los Ruiseñores 138</t>
  </si>
  <si>
    <t>Obregon</t>
  </si>
  <si>
    <t>Ronal</t>
  </si>
  <si>
    <t>Av. Via Principal 155 Torre 3 Of 1412</t>
  </si>
  <si>
    <t>Cadillo</t>
  </si>
  <si>
    <t>Roberto</t>
  </si>
  <si>
    <t>Jr. Chiclayo 594</t>
  </si>
  <si>
    <t>Falcon</t>
  </si>
  <si>
    <t>Lino</t>
  </si>
  <si>
    <t>Ca. Moore 496 Piso 5 La Punta</t>
  </si>
  <si>
    <t>Pejerey</t>
  </si>
  <si>
    <t>Gregorio</t>
  </si>
  <si>
    <t>Av. Jose Galvez 165</t>
  </si>
  <si>
    <t>Machado</t>
  </si>
  <si>
    <t>Alberto</t>
  </si>
  <si>
    <t>Av. Arequipa 340 Piso 6</t>
  </si>
  <si>
    <t>Linares</t>
  </si>
  <si>
    <t>Jesus</t>
  </si>
  <si>
    <t>Av. Sancho De Rivera 1184</t>
  </si>
  <si>
    <t>Apaestegi</t>
  </si>
  <si>
    <t>Juan</t>
  </si>
  <si>
    <t>Ca. Intisuyo 269 Maranga</t>
  </si>
  <si>
    <t>Atoxa</t>
  </si>
  <si>
    <t>Olga</t>
  </si>
  <si>
    <t>Ca. Mariscal Sucre 198 Ub Santa Cruz</t>
  </si>
  <si>
    <t>Conde</t>
  </si>
  <si>
    <t>Gustavo</t>
  </si>
  <si>
    <t>Av. Prolg. Benavides 5440 Las Gardenias</t>
  </si>
  <si>
    <t>Wilber</t>
  </si>
  <si>
    <t>Av. Pardo Y Aliaga 699 Piso 9</t>
  </si>
  <si>
    <t>Tahuada</t>
  </si>
  <si>
    <t>Edwin</t>
  </si>
  <si>
    <t>Av. Aviacion 2760</t>
  </si>
  <si>
    <t>Duran</t>
  </si>
  <si>
    <t>Irma</t>
  </si>
  <si>
    <t>Av. Paeo De  La Republica 4667 Piso 3</t>
  </si>
  <si>
    <t>Huaman</t>
  </si>
  <si>
    <t>Bernardo</t>
  </si>
  <si>
    <t>Av. V.A. Belaunde 147 Torre Ral 4 Piso 5</t>
  </si>
  <si>
    <t>Maldonado</t>
  </si>
  <si>
    <t>Arbildo</t>
  </si>
  <si>
    <t>Yfante</t>
  </si>
  <si>
    <t>Paulino</t>
  </si>
  <si>
    <t>Av. Victor A. Belaunde 147 Real 6 Piso 5</t>
  </si>
  <si>
    <t>Camonez</t>
  </si>
  <si>
    <t>Ediberto</t>
  </si>
  <si>
    <t>Av. Camino Real 456 Torre Real Of 1603</t>
  </si>
  <si>
    <t>Gerencia</t>
  </si>
  <si>
    <t>Julio</t>
  </si>
  <si>
    <t>Av. Camino Real 348 Torre El Pilar Piso 13 Of 130</t>
  </si>
  <si>
    <t>Vivanco</t>
  </si>
  <si>
    <t>Nicolas</t>
  </si>
  <si>
    <t>Humari</t>
  </si>
  <si>
    <t>Ivan</t>
  </si>
  <si>
    <t>Av. Paula Ugariza 139 San Antonio</t>
  </si>
  <si>
    <t>Salas</t>
  </si>
  <si>
    <t>Maria Del Carmen</t>
  </si>
  <si>
    <t>Av. Las Camelias 630 Of 403</t>
  </si>
  <si>
    <t>Lobera</t>
  </si>
  <si>
    <t>Jenny</t>
  </si>
  <si>
    <t>Av. Del Bosque 917</t>
  </si>
  <si>
    <t>Aroste</t>
  </si>
  <si>
    <t xml:space="preserve">Reyes </t>
  </si>
  <si>
    <t>Hugo</t>
  </si>
  <si>
    <t>Av. Las Begonias 441  Piso 10</t>
  </si>
  <si>
    <t>Torres</t>
  </si>
  <si>
    <t>Nelly</t>
  </si>
  <si>
    <t>Av. Rivera Navarrete 449</t>
  </si>
  <si>
    <t>Flores</t>
  </si>
  <si>
    <t>Ñuflo</t>
  </si>
  <si>
    <t xml:space="preserve">Maria  </t>
  </si>
  <si>
    <t>Ca. Belen 1040</t>
  </si>
  <si>
    <t>Rafael</t>
  </si>
  <si>
    <t>Av. Republica De Panama 3055 Piso 8</t>
  </si>
  <si>
    <t>Davila</t>
  </si>
  <si>
    <t>Artemio</t>
  </si>
  <si>
    <t>Av. Gral Borgoño 1156</t>
  </si>
  <si>
    <t>Noche</t>
  </si>
  <si>
    <t>San Isidro</t>
  </si>
  <si>
    <t>Mañana</t>
  </si>
  <si>
    <t>Tarde</t>
  </si>
  <si>
    <t>Chorrillos</t>
  </si>
  <si>
    <t>La Victoria</t>
  </si>
  <si>
    <t>Miraflores</t>
  </si>
  <si>
    <t>San Luis</t>
  </si>
  <si>
    <t>Rimac</t>
  </si>
  <si>
    <t>San Juan De Lurigancho</t>
  </si>
  <si>
    <t>Santiago De Surco</t>
  </si>
  <si>
    <t>Jesus Maria</t>
  </si>
  <si>
    <t>San Miguel</t>
  </si>
  <si>
    <t>Lima</t>
  </si>
  <si>
    <t>Magdalena Del Mar</t>
  </si>
  <si>
    <t>Surquillo</t>
  </si>
  <si>
    <t>Independencia</t>
  </si>
  <si>
    <t>Callao</t>
  </si>
  <si>
    <t>Bono</t>
  </si>
  <si>
    <t>Total cobrado</t>
  </si>
  <si>
    <t>FUNCIÓN BDSUMA</t>
  </si>
  <si>
    <t>Total cobrado por los obreros contratados</t>
  </si>
  <si>
    <t>Bono total entregado a los de San Isidro y Miraflores</t>
  </si>
  <si>
    <t>Total cobrado por todos los turnos, excepto la noche</t>
  </si>
  <si>
    <t>Sueldo total de los contratados en el año 2001</t>
  </si>
  <si>
    <t>FUNCIÓN BDCONTAR</t>
  </si>
  <si>
    <t>Bono total pagado a los que viven en Javier Prado</t>
  </si>
  <si>
    <t>Cuántos sueldos son mayores que S/. 1,750</t>
  </si>
  <si>
    <t>Cuántos bonos se pagaron a los del turno noche</t>
  </si>
  <si>
    <t>Cuántos totales cobrados por los de San Isidro son mayores a S/. 1,500</t>
  </si>
  <si>
    <t>Cuántos empleados fueron contratados entre el 2002 y el 2005</t>
  </si>
  <si>
    <t>FUNCIÓN BDCONTARA</t>
  </si>
  <si>
    <t>Cuántos obreros contratados figuran en la lista</t>
  </si>
  <si>
    <t>Cuántos operarios viven en San Miguel</t>
  </si>
  <si>
    <t>Cuántos hombres trabajan en el turno noche</t>
  </si>
  <si>
    <t>Cuántos divorciados fueron contratados en el 2001</t>
  </si>
  <si>
    <t>Cuántos solteros y divorciados hay en la lista</t>
  </si>
  <si>
    <t>FUNCIÓN BDPROMEDIO</t>
  </si>
  <si>
    <t>Cuál es el sueldo promedio de los que tienen entre 1 y 3 hijos</t>
  </si>
  <si>
    <t>Cuál es el promedio del total cobrado por los contratratados a partir del año 2000</t>
  </si>
  <si>
    <t>Cuántos hijos tienen como promedio los que tienen un sueldo mayor a S/. 1,500</t>
  </si>
  <si>
    <t>Total cobrado por los obreros</t>
  </si>
  <si>
    <t>Bono cobrado por los nacidos en los 70s</t>
  </si>
  <si>
    <t>FUNCIÓN BDMAX / BDMIN</t>
  </si>
  <si>
    <t>MÁXIMO</t>
  </si>
  <si>
    <t>MÍNIMO</t>
  </si>
  <si>
    <t>Sueldo de todos, excepto los de San Isidro y Miraflores</t>
  </si>
  <si>
    <t>FUNCIÓN BDEXTRAER</t>
  </si>
  <si>
    <t>Código</t>
  </si>
  <si>
    <t>VES-1997</t>
  </si>
  <si>
    <t>VES-2002</t>
  </si>
  <si>
    <t>MUS-1996</t>
  </si>
  <si>
    <t>AGD-1997</t>
  </si>
  <si>
    <t>MUS-1998</t>
  </si>
  <si>
    <t>JUD-2001</t>
  </si>
  <si>
    <t>CAD-2001</t>
  </si>
  <si>
    <t>NAD-2003</t>
  </si>
  <si>
    <t>SAD-1997</t>
  </si>
  <si>
    <t>CUC-1996</t>
  </si>
  <si>
    <t>VES-2005</t>
  </si>
  <si>
    <t>SAC-2002</t>
  </si>
  <si>
    <t>VIV-2003</t>
  </si>
  <si>
    <t>MES-1998</t>
  </si>
  <si>
    <t>LAS-2002</t>
  </si>
  <si>
    <t>EÑD-2000</t>
  </si>
  <si>
    <t>GOD-2001</t>
  </si>
  <si>
    <t>SID-2001</t>
  </si>
  <si>
    <t>AGC-2002</t>
  </si>
  <si>
    <t>LOS-1999</t>
  </si>
  <si>
    <t>LEC-2003</t>
  </si>
  <si>
    <t>OBV-2001</t>
  </si>
  <si>
    <t>CAD-2002</t>
  </si>
  <si>
    <t>FAV-1999</t>
  </si>
  <si>
    <t>PES-1997</t>
  </si>
  <si>
    <t>MAV-2000</t>
  </si>
  <si>
    <t>LIV-2002</t>
  </si>
  <si>
    <t>APC-1996</t>
  </si>
  <si>
    <t>ATS-2002</t>
  </si>
  <si>
    <t>COC-2001</t>
  </si>
  <si>
    <t>WIC-1996</t>
  </si>
  <si>
    <t>TAD-2002</t>
  </si>
  <si>
    <t>DUD-1996</t>
  </si>
  <si>
    <t>HUV-2001</t>
  </si>
  <si>
    <t>AGD-1998</t>
  </si>
  <si>
    <t>MAV-1996</t>
  </si>
  <si>
    <t>YFS-1996</t>
  </si>
  <si>
    <t>CAC-2001</t>
  </si>
  <si>
    <t>GEV-2002</t>
  </si>
  <si>
    <t>VID-2001</t>
  </si>
  <si>
    <t>HUD-2002</t>
  </si>
  <si>
    <t>SAD-1999</t>
  </si>
  <si>
    <t>LOS-2002</t>
  </si>
  <si>
    <t>ARC-1999</t>
  </si>
  <si>
    <t>REV-2004</t>
  </si>
  <si>
    <t>TOC-2003</t>
  </si>
  <si>
    <t>FLV-2002</t>
  </si>
  <si>
    <t>ÑUV-2005</t>
  </si>
  <si>
    <t>SAD-2001</t>
  </si>
  <si>
    <t>DAV-1995</t>
  </si>
  <si>
    <t>En qué condición se encuentra el único empleado del Callao</t>
  </si>
  <si>
    <t>Cuál es el apellido del Obrero contratado de San Miguel</t>
  </si>
  <si>
    <t>De qué distrito es la única mujer que tiene hijos</t>
  </si>
  <si>
    <t>Cuánto cobra en total el único empleado cuyo código contiene AD, es contratado y trabaja en la noche</t>
  </si>
  <si>
    <t>&lt;&gt;Noche</t>
  </si>
  <si>
    <t>&gt;=1/1/2001</t>
  </si>
  <si>
    <t>&lt;=31/12/2001</t>
  </si>
  <si>
    <t>*prado*</t>
  </si>
  <si>
    <t>&gt;1750</t>
  </si>
  <si>
    <t>san isidro</t>
  </si>
  <si>
    <t>&gt;1500</t>
  </si>
  <si>
    <t>&gt;=1/1/2002</t>
  </si>
  <si>
    <t>&lt;=31/12/2005</t>
  </si>
  <si>
    <t>operario</t>
  </si>
  <si>
    <t>san miguel</t>
  </si>
  <si>
    <t>d</t>
  </si>
  <si>
    <t>&gt;=1</t>
  </si>
  <si>
    <t>&lt;=3</t>
  </si>
  <si>
    <t>&gt;=1/1/2000</t>
  </si>
  <si>
    <t>&gt;=1/1/1970</t>
  </si>
  <si>
    <t>&lt;=31/12/1979</t>
  </si>
  <si>
    <t>&lt;&gt;San Isidro</t>
  </si>
  <si>
    <t>&lt;&gt;Miraflores</t>
  </si>
  <si>
    <t>obrero</t>
  </si>
  <si>
    <t>contratado</t>
  </si>
  <si>
    <t>callao</t>
  </si>
  <si>
    <t>femenino</t>
  </si>
  <si>
    <t>&gt;0</t>
  </si>
  <si>
    <t>*ad*</t>
  </si>
  <si>
    <t>noche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</si>
</sst>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S/&quot;* #,##0.00_-;\-&quot;S/&quot;* #,##0.00_-;_-&quot;S/&quot;* &quot;-&quot;??_-;_-@_-"/>
    <numFmt numFmtId="164" formatCode="_ [$S/.-280A]\ * #,##0.00_ ;_ [$S/.-280A]\ * \-#,##0.00_ ;_ [$S/.-280A]\ * &quot;-&quot;??_ ;_ @_ 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4" fontId="8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164" fontId="3" fillId="0" borderId="0" xfId="2" applyNumberFormat="1" applyFont="1" applyFill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Fill="1" applyAlignment="1">
      <alignment vertical="center" wrapText="1"/>
    </xf>
    <xf numFmtId="0" fontId="2" fillId="2" borderId="0" xfId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/>
    </xf>
    <xf numFmtId="14" fontId="3" fillId="0" borderId="0" xfId="2" applyNumberFormat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 wrapText="1"/>
    </xf>
    <xf numFmtId="0" fontId="3" fillId="0" borderId="4" xfId="2" applyFont="1" applyBorder="1" applyAlignment="1">
      <alignment vertical="center" wrapText="1"/>
    </xf>
    <xf numFmtId="0" fontId="3" fillId="5" borderId="1" xfId="2" applyFont="1" applyFill="1" applyBorder="1" applyAlignment="1">
      <alignment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7" fillId="6" borderId="1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 wrapText="1"/>
    </xf>
    <xf numFmtId="0" fontId="7" fillId="6" borderId="3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44" fontId="3" fillId="0" borderId="1" xfId="3" applyFont="1" applyFill="1" applyBorder="1" applyAlignment="1">
      <alignment vertical="center"/>
    </xf>
  </cellXfs>
  <cellStyles count="4">
    <cellStyle name="Moneda" xfId="3" builtinId="4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95250</xdr:rowOff>
    </xdr:from>
    <xdr:to>
      <xdr:col>7</xdr:col>
      <xdr:colOff>152400</xdr:colOff>
      <xdr:row>5</xdr:row>
      <xdr:rowOff>19050</xdr:rowOff>
    </xdr:to>
    <xdr:sp macro="" textlink="">
      <xdr:nvSpPr>
        <xdr:cNvPr id="3" name="CuadroTexto 2"/>
        <xdr:cNvSpPr txBox="1"/>
      </xdr:nvSpPr>
      <xdr:spPr>
        <a:xfrm>
          <a:off x="123825" y="95250"/>
          <a:ext cx="9725025" cy="7334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Usando las</a:t>
          </a:r>
          <a:r>
            <a:rPr lang="es-PE" sz="1400" baseline="0"/>
            <a:t> funciones de bases de datos más adecuadas halla los datos que faltan en el informe que se encuentra a partir de la columna T.</a:t>
          </a:r>
          <a:endParaRPr lang="es-PE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85725</xdr:rowOff>
    </xdr:from>
    <xdr:to>
      <xdr:col>8</xdr:col>
      <xdr:colOff>257175</xdr:colOff>
      <xdr:row>5</xdr:row>
      <xdr:rowOff>9525</xdr:rowOff>
    </xdr:to>
    <xdr:sp macro="" textlink="">
      <xdr:nvSpPr>
        <xdr:cNvPr id="2" name="CuadroTexto 1"/>
        <xdr:cNvSpPr txBox="1"/>
      </xdr:nvSpPr>
      <xdr:spPr>
        <a:xfrm>
          <a:off x="847725" y="85725"/>
          <a:ext cx="9725025" cy="7334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PE" sz="1400"/>
            <a:t>Usando las</a:t>
          </a:r>
          <a:r>
            <a:rPr lang="es-PE" sz="1400" baseline="0"/>
            <a:t> funciones de bases de datos más adecuadas halla los datos que faltan en el informe que se encuentra a partir de la columna T.</a:t>
          </a:r>
          <a:endParaRPr lang="es-PE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W57"/>
  <sheetViews>
    <sheetView tabSelected="1" topLeftCell="C1" zoomScale="210" zoomScaleNormal="210" workbookViewId="0">
      <selection activeCell="W35" sqref="W35"/>
    </sheetView>
  </sheetViews>
  <sheetFormatPr baseColWidth="10" defaultRowHeight="12.75" x14ac:dyDescent="0.25"/>
  <cols>
    <col min="1" max="1" width="11.42578125" style="2"/>
    <col min="2" max="2" width="20.7109375" style="2" customWidth="1"/>
    <col min="3" max="3" width="21.5703125" style="2" bestFit="1" customWidth="1"/>
    <col min="4" max="4" width="57.7109375" style="2" bestFit="1" customWidth="1"/>
    <col min="5" max="6" width="11.85546875" style="2" bestFit="1" customWidth="1"/>
    <col min="7" max="7" width="10.28515625" style="2" bestFit="1" customWidth="1"/>
    <col min="8" max="8" width="9.28515625" style="2" bestFit="1" customWidth="1"/>
    <col min="9" max="9" width="26.7109375" style="2" customWidth="1"/>
    <col min="10" max="10" width="6" style="2" bestFit="1" customWidth="1"/>
    <col min="11" max="11" width="6.7109375" style="2" bestFit="1" customWidth="1"/>
    <col min="12" max="12" width="11.85546875" style="2" bestFit="1" customWidth="1"/>
    <col min="13" max="13" width="11.28515625" style="2" bestFit="1" customWidth="1"/>
    <col min="14" max="14" width="10.140625" style="2" bestFit="1" customWidth="1"/>
    <col min="15" max="15" width="26.42578125" style="2" bestFit="1" customWidth="1"/>
    <col min="16" max="16" width="13.28515625" style="2" bestFit="1" customWidth="1"/>
    <col min="17" max="17" width="11.42578125" style="2"/>
    <col min="18" max="18" width="15" style="2" bestFit="1" customWidth="1"/>
    <col min="19" max="19" width="11.42578125" style="2"/>
    <col min="20" max="20" width="3" style="41" bestFit="1" customWidth="1"/>
    <col min="21" max="21" width="54.7109375" style="4" customWidth="1"/>
    <col min="22" max="22" width="12.5703125" style="2" bestFit="1" customWidth="1"/>
    <col min="23" max="16384" width="11.42578125" style="2"/>
  </cols>
  <sheetData>
    <row r="7" spans="1:22" s="1" customFormat="1" ht="15" customHeight="1" x14ac:dyDescent="0.25">
      <c r="A7" s="26" t="s">
        <v>258</v>
      </c>
      <c r="B7" s="26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26" t="s">
        <v>9</v>
      </c>
      <c r="L7" s="26" t="s">
        <v>10</v>
      </c>
      <c r="M7" s="26" t="s">
        <v>11</v>
      </c>
      <c r="N7" s="26" t="s">
        <v>12</v>
      </c>
      <c r="O7" s="26" t="s">
        <v>13</v>
      </c>
      <c r="P7" s="26" t="s">
        <v>14</v>
      </c>
      <c r="Q7" s="26" t="s">
        <v>228</v>
      </c>
      <c r="R7" s="26" t="s">
        <v>229</v>
      </c>
      <c r="T7" s="40"/>
      <c r="U7" s="5"/>
    </row>
    <row r="8" spans="1:22" s="1" customFormat="1" ht="15" customHeight="1" x14ac:dyDescent="0.25">
      <c r="A8" s="1" t="s">
        <v>259</v>
      </c>
      <c r="B8" s="7" t="s">
        <v>76</v>
      </c>
      <c r="C8" s="7" t="s">
        <v>77</v>
      </c>
      <c r="D8" s="7" t="s">
        <v>78</v>
      </c>
      <c r="E8" s="7" t="s">
        <v>15</v>
      </c>
      <c r="F8" s="7" t="s">
        <v>16</v>
      </c>
      <c r="G8" s="7" t="s">
        <v>17</v>
      </c>
      <c r="H8" s="7" t="s">
        <v>210</v>
      </c>
      <c r="I8" s="7" t="s">
        <v>211</v>
      </c>
      <c r="J8" s="7" t="s">
        <v>18</v>
      </c>
      <c r="K8" s="8">
        <v>0</v>
      </c>
      <c r="L8" s="9">
        <v>30787</v>
      </c>
      <c r="M8" s="9">
        <v>35551</v>
      </c>
      <c r="N8" s="7">
        <v>37887798</v>
      </c>
      <c r="O8" s="7" t="s">
        <v>19</v>
      </c>
      <c r="P8" s="10">
        <v>800</v>
      </c>
      <c r="Q8" s="3">
        <f>P8*12.5%</f>
        <v>100</v>
      </c>
      <c r="R8" s="3">
        <f t="shared" ref="R8:R39" si="0">P8+Q8</f>
        <v>900</v>
      </c>
      <c r="T8" s="40"/>
      <c r="U8" s="31" t="s">
        <v>230</v>
      </c>
      <c r="V8" s="32"/>
    </row>
    <row r="9" spans="1:22" s="1" customFormat="1" ht="15" customHeight="1" x14ac:dyDescent="0.25">
      <c r="A9" s="1" t="s">
        <v>260</v>
      </c>
      <c r="B9" s="7" t="s">
        <v>79</v>
      </c>
      <c r="C9" s="7" t="s">
        <v>80</v>
      </c>
      <c r="D9" s="7" t="s">
        <v>81</v>
      </c>
      <c r="E9" s="7" t="s">
        <v>15</v>
      </c>
      <c r="F9" s="7" t="s">
        <v>20</v>
      </c>
      <c r="G9" s="7" t="s">
        <v>21</v>
      </c>
      <c r="H9" s="7" t="s">
        <v>212</v>
      </c>
      <c r="I9" s="7" t="s">
        <v>211</v>
      </c>
      <c r="J9" s="7" t="s">
        <v>18</v>
      </c>
      <c r="K9" s="8">
        <v>2</v>
      </c>
      <c r="L9" s="9">
        <v>27588</v>
      </c>
      <c r="M9" s="9">
        <v>37347</v>
      </c>
      <c r="N9" s="7">
        <v>33566775</v>
      </c>
      <c r="O9" s="7" t="s">
        <v>22</v>
      </c>
      <c r="P9" s="10">
        <v>1400</v>
      </c>
      <c r="Q9" s="3">
        <f>P9*12.5%</f>
        <v>175</v>
      </c>
      <c r="R9" s="3">
        <f t="shared" si="0"/>
        <v>1575</v>
      </c>
      <c r="T9" s="40">
        <v>1</v>
      </c>
      <c r="U9" s="12" t="s">
        <v>231</v>
      </c>
      <c r="V9" s="42">
        <f>DSUM(personal,R7,'Cuadros de criterios'!B2:C3)</f>
        <v>6262.5</v>
      </c>
    </row>
    <row r="10" spans="1:22" s="1" customFormat="1" ht="15" customHeight="1" x14ac:dyDescent="0.25">
      <c r="A10" s="1" t="s">
        <v>261</v>
      </c>
      <c r="B10" s="7" t="s">
        <v>82</v>
      </c>
      <c r="C10" s="7" t="s">
        <v>83</v>
      </c>
      <c r="D10" s="7" t="s">
        <v>84</v>
      </c>
      <c r="E10" s="7" t="s">
        <v>15</v>
      </c>
      <c r="F10" s="7" t="s">
        <v>20</v>
      </c>
      <c r="G10" s="7" t="s">
        <v>21</v>
      </c>
      <c r="H10" s="7" t="s">
        <v>210</v>
      </c>
      <c r="I10" s="7" t="s">
        <v>211</v>
      </c>
      <c r="J10" s="7" t="s">
        <v>18</v>
      </c>
      <c r="K10" s="8">
        <v>0</v>
      </c>
      <c r="L10" s="9">
        <v>26127</v>
      </c>
      <c r="M10" s="9">
        <v>35125</v>
      </c>
      <c r="N10" s="7">
        <v>22424783</v>
      </c>
      <c r="O10" s="7" t="s">
        <v>23</v>
      </c>
      <c r="P10" s="10">
        <v>800</v>
      </c>
      <c r="Q10" s="3"/>
      <c r="R10" s="3">
        <f t="shared" si="0"/>
        <v>800</v>
      </c>
      <c r="T10" s="40"/>
      <c r="U10" s="29"/>
      <c r="V10" s="30"/>
    </row>
    <row r="11" spans="1:22" s="1" customFormat="1" ht="15" customHeight="1" x14ac:dyDescent="0.25">
      <c r="A11" s="1" t="s">
        <v>262</v>
      </c>
      <c r="B11" s="7" t="s">
        <v>85</v>
      </c>
      <c r="C11" s="7" t="s">
        <v>86</v>
      </c>
      <c r="D11" s="7" t="s">
        <v>87</v>
      </c>
      <c r="E11" s="7" t="s">
        <v>24</v>
      </c>
      <c r="F11" s="7" t="s">
        <v>20</v>
      </c>
      <c r="G11" s="7" t="s">
        <v>17</v>
      </c>
      <c r="H11" s="7" t="s">
        <v>212</v>
      </c>
      <c r="I11" s="7" t="s">
        <v>211</v>
      </c>
      <c r="J11" s="7" t="s">
        <v>25</v>
      </c>
      <c r="K11" s="8">
        <v>3</v>
      </c>
      <c r="L11" s="9">
        <v>22146</v>
      </c>
      <c r="M11" s="9">
        <v>35704</v>
      </c>
      <c r="N11" s="7">
        <v>78271343</v>
      </c>
      <c r="O11" s="7" t="s">
        <v>26</v>
      </c>
      <c r="P11" s="10">
        <v>2800</v>
      </c>
      <c r="Q11" s="3">
        <f>P11*12.5%</f>
        <v>350</v>
      </c>
      <c r="R11" s="3">
        <f t="shared" si="0"/>
        <v>3150</v>
      </c>
      <c r="T11" s="40">
        <v>2</v>
      </c>
      <c r="U11" s="12" t="s">
        <v>232</v>
      </c>
      <c r="V11" s="42">
        <f>DSUM(personal,Q7,'Cuadros de criterios'!B5:B7)</f>
        <v>4587.5</v>
      </c>
    </row>
    <row r="12" spans="1:22" s="1" customFormat="1" ht="15" customHeight="1" x14ac:dyDescent="0.25">
      <c r="A12" s="1" t="s">
        <v>263</v>
      </c>
      <c r="B12" s="7" t="s">
        <v>82</v>
      </c>
      <c r="C12" s="7" t="s">
        <v>88</v>
      </c>
      <c r="D12" s="7" t="s">
        <v>89</v>
      </c>
      <c r="E12" s="7" t="s">
        <v>27</v>
      </c>
      <c r="F12" s="7" t="s">
        <v>20</v>
      </c>
      <c r="G12" s="7" t="s">
        <v>17</v>
      </c>
      <c r="H12" s="7" t="s">
        <v>213</v>
      </c>
      <c r="I12" s="7" t="s">
        <v>214</v>
      </c>
      <c r="J12" s="7" t="s">
        <v>18</v>
      </c>
      <c r="K12" s="8">
        <v>5</v>
      </c>
      <c r="L12" s="9">
        <v>26495</v>
      </c>
      <c r="M12" s="9">
        <v>35827</v>
      </c>
      <c r="N12" s="7">
        <v>87896884</v>
      </c>
      <c r="O12" s="7" t="s">
        <v>28</v>
      </c>
      <c r="P12" s="10">
        <v>1200</v>
      </c>
      <c r="Q12" s="3">
        <f>P12*12.5%</f>
        <v>150</v>
      </c>
      <c r="R12" s="3">
        <f t="shared" si="0"/>
        <v>1350</v>
      </c>
      <c r="T12" s="40"/>
      <c r="U12" s="29"/>
      <c r="V12" s="30"/>
    </row>
    <row r="13" spans="1:22" s="1" customFormat="1" ht="15" customHeight="1" x14ac:dyDescent="0.25">
      <c r="A13" s="1" t="s">
        <v>264</v>
      </c>
      <c r="B13" s="7" t="s">
        <v>90</v>
      </c>
      <c r="C13" s="7" t="s">
        <v>91</v>
      </c>
      <c r="D13" s="7" t="s">
        <v>92</v>
      </c>
      <c r="E13" s="7" t="s">
        <v>27</v>
      </c>
      <c r="F13" s="7" t="s">
        <v>20</v>
      </c>
      <c r="G13" s="7" t="s">
        <v>17</v>
      </c>
      <c r="H13" s="7" t="s">
        <v>210</v>
      </c>
      <c r="I13" s="7" t="s">
        <v>211</v>
      </c>
      <c r="J13" s="7" t="s">
        <v>25</v>
      </c>
      <c r="K13" s="8">
        <v>0</v>
      </c>
      <c r="L13" s="9">
        <v>22704</v>
      </c>
      <c r="M13" s="9">
        <v>37165</v>
      </c>
      <c r="N13" s="7">
        <v>86754882</v>
      </c>
      <c r="O13" s="7" t="s">
        <v>29</v>
      </c>
      <c r="P13" s="10">
        <v>1300</v>
      </c>
      <c r="Q13" s="3">
        <f>P13*12.5%</f>
        <v>162.5</v>
      </c>
      <c r="R13" s="3">
        <f t="shared" si="0"/>
        <v>1462.5</v>
      </c>
      <c r="T13" s="40">
        <v>3</v>
      </c>
      <c r="U13" s="12" t="s">
        <v>233</v>
      </c>
      <c r="V13" s="42">
        <f>DSUM(personal,R7,'Cuadros de criterios'!B9:B10)</f>
        <v>45200</v>
      </c>
    </row>
    <row r="14" spans="1:22" s="1" customFormat="1" ht="15" customHeight="1" x14ac:dyDescent="0.25">
      <c r="A14" s="1" t="s">
        <v>265</v>
      </c>
      <c r="B14" s="7" t="s">
        <v>93</v>
      </c>
      <c r="C14" s="7" t="s">
        <v>94</v>
      </c>
      <c r="D14" s="7" t="s">
        <v>95</v>
      </c>
      <c r="E14" s="7" t="s">
        <v>27</v>
      </c>
      <c r="F14" s="7" t="s">
        <v>16</v>
      </c>
      <c r="G14" s="7" t="s">
        <v>17</v>
      </c>
      <c r="H14" s="7" t="s">
        <v>210</v>
      </c>
      <c r="I14" s="7" t="s">
        <v>211</v>
      </c>
      <c r="J14" s="7" t="s">
        <v>25</v>
      </c>
      <c r="K14" s="8">
        <v>0</v>
      </c>
      <c r="L14" s="9">
        <v>29161</v>
      </c>
      <c r="M14" s="9">
        <v>37135</v>
      </c>
      <c r="N14" s="7">
        <v>36564698</v>
      </c>
      <c r="O14" s="7" t="s">
        <v>30</v>
      </c>
      <c r="P14" s="10">
        <v>1900</v>
      </c>
      <c r="Q14" s="3">
        <f>P14*12.5%</f>
        <v>237.5</v>
      </c>
      <c r="R14" s="3">
        <f t="shared" si="0"/>
        <v>2137.5</v>
      </c>
      <c r="T14" s="40"/>
    </row>
    <row r="15" spans="1:22" s="1" customFormat="1" ht="15" customHeight="1" x14ac:dyDescent="0.25">
      <c r="A15" s="1" t="s">
        <v>266</v>
      </c>
      <c r="B15" s="7" t="s">
        <v>96</v>
      </c>
      <c r="C15" s="7" t="s">
        <v>97</v>
      </c>
      <c r="D15" s="7" t="s">
        <v>98</v>
      </c>
      <c r="E15" s="7" t="s">
        <v>27</v>
      </c>
      <c r="F15" s="7" t="s">
        <v>20</v>
      </c>
      <c r="G15" s="7" t="s">
        <v>17</v>
      </c>
      <c r="H15" s="7" t="s">
        <v>212</v>
      </c>
      <c r="I15" s="7" t="s">
        <v>211</v>
      </c>
      <c r="J15" s="7" t="s">
        <v>25</v>
      </c>
      <c r="K15" s="8">
        <v>5</v>
      </c>
      <c r="L15" s="9">
        <v>24596</v>
      </c>
      <c r="M15" s="9">
        <v>37926</v>
      </c>
      <c r="N15" s="7">
        <v>58556554</v>
      </c>
      <c r="O15" s="7" t="s">
        <v>31</v>
      </c>
      <c r="P15" s="10">
        <v>1800</v>
      </c>
      <c r="Q15" s="3">
        <f>P15*12.5%</f>
        <v>225</v>
      </c>
      <c r="R15" s="3">
        <f t="shared" si="0"/>
        <v>2025</v>
      </c>
      <c r="T15" s="40"/>
      <c r="U15" s="5"/>
    </row>
    <row r="16" spans="1:22" s="1" customFormat="1" ht="15" customHeight="1" x14ac:dyDescent="0.25">
      <c r="A16" s="1" t="s">
        <v>267</v>
      </c>
      <c r="B16" s="7" t="s">
        <v>99</v>
      </c>
      <c r="C16" s="7" t="s">
        <v>100</v>
      </c>
      <c r="D16" s="7" t="s">
        <v>101</v>
      </c>
      <c r="E16" s="7" t="s">
        <v>27</v>
      </c>
      <c r="F16" s="7" t="s">
        <v>16</v>
      </c>
      <c r="G16" s="7" t="s">
        <v>17</v>
      </c>
      <c r="H16" s="7" t="s">
        <v>213</v>
      </c>
      <c r="I16" s="7" t="s">
        <v>211</v>
      </c>
      <c r="J16" s="7" t="s">
        <v>25</v>
      </c>
      <c r="K16" s="8">
        <v>0</v>
      </c>
      <c r="L16" s="9">
        <v>28672</v>
      </c>
      <c r="M16" s="9">
        <v>35551</v>
      </c>
      <c r="N16" s="7">
        <v>79777475</v>
      </c>
      <c r="O16" s="7" t="s">
        <v>32</v>
      </c>
      <c r="P16" s="10">
        <v>1300</v>
      </c>
      <c r="Q16" s="3"/>
      <c r="R16" s="3">
        <f t="shared" si="0"/>
        <v>1300</v>
      </c>
      <c r="T16" s="40"/>
      <c r="U16" s="28" t="s">
        <v>235</v>
      </c>
      <c r="V16" s="28"/>
    </row>
    <row r="17" spans="1:23" s="1" customFormat="1" ht="15" customHeight="1" x14ac:dyDescent="0.25">
      <c r="A17" s="1" t="s">
        <v>268</v>
      </c>
      <c r="B17" s="7" t="s">
        <v>102</v>
      </c>
      <c r="C17" s="7" t="s">
        <v>103</v>
      </c>
      <c r="D17" s="7" t="s">
        <v>78</v>
      </c>
      <c r="E17" s="7" t="s">
        <v>27</v>
      </c>
      <c r="F17" s="7" t="s">
        <v>16</v>
      </c>
      <c r="G17" s="7" t="s">
        <v>17</v>
      </c>
      <c r="H17" s="7" t="s">
        <v>210</v>
      </c>
      <c r="I17" s="7" t="s">
        <v>211</v>
      </c>
      <c r="J17" s="7" t="s">
        <v>33</v>
      </c>
      <c r="K17" s="8">
        <v>5</v>
      </c>
      <c r="L17" s="9">
        <v>25342</v>
      </c>
      <c r="M17" s="9">
        <v>35217</v>
      </c>
      <c r="N17" s="7">
        <v>78625473</v>
      </c>
      <c r="O17" s="7" t="s">
        <v>34</v>
      </c>
      <c r="P17" s="10">
        <v>1200</v>
      </c>
      <c r="Q17" s="3">
        <f>P17*12.5%</f>
        <v>150</v>
      </c>
      <c r="R17" s="3">
        <f t="shared" si="0"/>
        <v>1350</v>
      </c>
      <c r="T17" s="40">
        <v>4</v>
      </c>
      <c r="U17" s="12" t="s">
        <v>237</v>
      </c>
      <c r="V17" s="11">
        <f>DCOUNT(personal,P7,'Cuadros de criterios'!B12:B13)</f>
        <v>7</v>
      </c>
    </row>
    <row r="18" spans="1:23" s="1" customFormat="1" ht="15" customHeight="1" x14ac:dyDescent="0.25">
      <c r="A18" s="1" t="s">
        <v>269</v>
      </c>
      <c r="B18" s="7" t="s">
        <v>76</v>
      </c>
      <c r="C18" s="7" t="s">
        <v>104</v>
      </c>
      <c r="D18" s="7" t="s">
        <v>105</v>
      </c>
      <c r="E18" s="7" t="s">
        <v>27</v>
      </c>
      <c r="F18" s="7" t="s">
        <v>20</v>
      </c>
      <c r="G18" s="7" t="s">
        <v>17</v>
      </c>
      <c r="H18" s="7" t="s">
        <v>210</v>
      </c>
      <c r="I18" s="7" t="s">
        <v>211</v>
      </c>
      <c r="J18" s="7" t="s">
        <v>18</v>
      </c>
      <c r="K18" s="8">
        <v>0</v>
      </c>
      <c r="L18" s="9">
        <v>25360</v>
      </c>
      <c r="M18" s="9">
        <v>38353</v>
      </c>
      <c r="N18" s="7">
        <v>67562579</v>
      </c>
      <c r="O18" s="7" t="s">
        <v>35</v>
      </c>
      <c r="P18" s="10">
        <v>1800</v>
      </c>
      <c r="Q18" s="3">
        <f>P18*12.5%</f>
        <v>225</v>
      </c>
      <c r="R18" s="3">
        <f t="shared" si="0"/>
        <v>2025</v>
      </c>
      <c r="T18" s="40"/>
      <c r="U18" s="29"/>
      <c r="V18" s="30"/>
    </row>
    <row r="19" spans="1:23" s="1" customFormat="1" ht="15" customHeight="1" x14ac:dyDescent="0.25">
      <c r="A19" s="1" t="s">
        <v>270</v>
      </c>
      <c r="B19" s="7" t="s">
        <v>106</v>
      </c>
      <c r="C19" s="7" t="s">
        <v>107</v>
      </c>
      <c r="D19" s="7" t="s">
        <v>108</v>
      </c>
      <c r="E19" s="7" t="s">
        <v>15</v>
      </c>
      <c r="F19" s="7" t="s">
        <v>20</v>
      </c>
      <c r="G19" s="7" t="s">
        <v>17</v>
      </c>
      <c r="H19" s="7" t="s">
        <v>212</v>
      </c>
      <c r="I19" s="7" t="s">
        <v>211</v>
      </c>
      <c r="J19" s="7" t="s">
        <v>33</v>
      </c>
      <c r="K19" s="8">
        <v>5</v>
      </c>
      <c r="L19" s="9">
        <v>28499</v>
      </c>
      <c r="M19" s="9">
        <v>37591</v>
      </c>
      <c r="N19" s="7">
        <v>89654334</v>
      </c>
      <c r="O19" s="7" t="s">
        <v>36</v>
      </c>
      <c r="P19" s="10">
        <v>700</v>
      </c>
      <c r="Q19" s="3">
        <f>P19*12.5%</f>
        <v>87.5</v>
      </c>
      <c r="R19" s="3">
        <f t="shared" si="0"/>
        <v>787.5</v>
      </c>
      <c r="T19" s="40">
        <v>5</v>
      </c>
      <c r="U19" s="12" t="s">
        <v>238</v>
      </c>
      <c r="V19" s="11">
        <f>DCOUNT(personal,Q7,'Cuadros de criterios'!B15:B16)</f>
        <v>13</v>
      </c>
    </row>
    <row r="20" spans="1:23" s="1" customFormat="1" ht="15" customHeight="1" x14ac:dyDescent="0.25">
      <c r="A20" s="1" t="s">
        <v>271</v>
      </c>
      <c r="B20" s="7" t="s">
        <v>109</v>
      </c>
      <c r="C20" s="7" t="s">
        <v>110</v>
      </c>
      <c r="D20" s="7" t="s">
        <v>111</v>
      </c>
      <c r="E20" s="7" t="s">
        <v>15</v>
      </c>
      <c r="F20" s="7" t="s">
        <v>20</v>
      </c>
      <c r="G20" s="7" t="s">
        <v>17</v>
      </c>
      <c r="H20" s="7" t="s">
        <v>210</v>
      </c>
      <c r="I20" s="7" t="s">
        <v>211</v>
      </c>
      <c r="J20" s="7" t="s">
        <v>37</v>
      </c>
      <c r="K20" s="8">
        <v>0</v>
      </c>
      <c r="L20" s="9">
        <v>29700</v>
      </c>
      <c r="M20" s="9">
        <v>37773</v>
      </c>
      <c r="N20" s="7">
        <v>78592332</v>
      </c>
      <c r="O20" s="7" t="s">
        <v>38</v>
      </c>
      <c r="P20" s="10">
        <v>1300</v>
      </c>
      <c r="Q20" s="3"/>
      <c r="R20" s="3">
        <f t="shared" si="0"/>
        <v>1300</v>
      </c>
      <c r="T20" s="40"/>
      <c r="U20" s="5"/>
    </row>
    <row r="21" spans="1:23" s="1" customFormat="1" ht="15" customHeight="1" x14ac:dyDescent="0.25">
      <c r="A21" s="1" t="s">
        <v>272</v>
      </c>
      <c r="B21" s="7" t="s">
        <v>112</v>
      </c>
      <c r="C21" s="7" t="s">
        <v>113</v>
      </c>
      <c r="D21" s="7" t="s">
        <v>114</v>
      </c>
      <c r="E21" s="7" t="s">
        <v>27</v>
      </c>
      <c r="F21" s="7" t="s">
        <v>20</v>
      </c>
      <c r="G21" s="7" t="s">
        <v>17</v>
      </c>
      <c r="H21" s="7" t="s">
        <v>212</v>
      </c>
      <c r="I21" s="7" t="s">
        <v>211</v>
      </c>
      <c r="J21" s="7" t="s">
        <v>18</v>
      </c>
      <c r="K21" s="8">
        <v>3</v>
      </c>
      <c r="L21" s="9">
        <v>26563</v>
      </c>
      <c r="M21" s="9">
        <v>36100</v>
      </c>
      <c r="N21" s="7">
        <v>76457448</v>
      </c>
      <c r="O21" s="7" t="s">
        <v>39</v>
      </c>
      <c r="P21" s="10">
        <v>1200</v>
      </c>
      <c r="Q21" s="3">
        <f>P21*12.5%</f>
        <v>150</v>
      </c>
      <c r="R21" s="3">
        <f t="shared" si="0"/>
        <v>1350</v>
      </c>
      <c r="T21" s="40"/>
      <c r="U21" s="5"/>
    </row>
    <row r="22" spans="1:23" s="1" customFormat="1" ht="15" customHeight="1" x14ac:dyDescent="0.25">
      <c r="A22" s="1" t="s">
        <v>273</v>
      </c>
      <c r="B22" s="7" t="s">
        <v>115</v>
      </c>
      <c r="C22" s="7" t="s">
        <v>116</v>
      </c>
      <c r="D22" s="7" t="s">
        <v>114</v>
      </c>
      <c r="E22" s="7" t="s">
        <v>27</v>
      </c>
      <c r="F22" s="7" t="s">
        <v>20</v>
      </c>
      <c r="G22" s="7" t="s">
        <v>17</v>
      </c>
      <c r="H22" s="7" t="s">
        <v>210</v>
      </c>
      <c r="I22" s="7" t="s">
        <v>211</v>
      </c>
      <c r="J22" s="7" t="s">
        <v>18</v>
      </c>
      <c r="K22" s="8">
        <v>0</v>
      </c>
      <c r="L22" s="9">
        <v>22901</v>
      </c>
      <c r="M22" s="9">
        <v>37377</v>
      </c>
      <c r="N22" s="7">
        <v>99431274</v>
      </c>
      <c r="O22" s="7" t="s">
        <v>40</v>
      </c>
      <c r="P22" s="10">
        <v>2000</v>
      </c>
      <c r="Q22" s="3"/>
      <c r="R22" s="3">
        <f t="shared" si="0"/>
        <v>2000</v>
      </c>
      <c r="T22" s="40"/>
      <c r="U22" s="28" t="s">
        <v>241</v>
      </c>
      <c r="V22" s="28"/>
    </row>
    <row r="23" spans="1:23" s="1" customFormat="1" x14ac:dyDescent="0.25">
      <c r="A23" s="1" t="s">
        <v>274</v>
      </c>
      <c r="B23" s="7" t="s">
        <v>117</v>
      </c>
      <c r="C23" s="7" t="s">
        <v>118</v>
      </c>
      <c r="D23" s="7" t="s">
        <v>119</v>
      </c>
      <c r="E23" s="7" t="s">
        <v>15</v>
      </c>
      <c r="F23" s="7" t="s">
        <v>20</v>
      </c>
      <c r="G23" s="7" t="s">
        <v>17</v>
      </c>
      <c r="H23" s="7" t="s">
        <v>213</v>
      </c>
      <c r="I23" s="7" t="s">
        <v>211</v>
      </c>
      <c r="J23" s="7" t="s">
        <v>25</v>
      </c>
      <c r="K23" s="8">
        <v>1</v>
      </c>
      <c r="L23" s="9">
        <v>25314</v>
      </c>
      <c r="M23" s="9">
        <v>36739</v>
      </c>
      <c r="N23" s="7">
        <v>94999261</v>
      </c>
      <c r="O23" s="7" t="s">
        <v>41</v>
      </c>
      <c r="P23" s="10">
        <v>800</v>
      </c>
      <c r="Q23" s="3">
        <f>P23*12.5%</f>
        <v>100</v>
      </c>
      <c r="R23" s="3">
        <f t="shared" si="0"/>
        <v>900</v>
      </c>
      <c r="T23" s="40">
        <v>6</v>
      </c>
      <c r="U23" s="12" t="s">
        <v>242</v>
      </c>
      <c r="V23" s="11">
        <f>DCOUNTA(personal,B7,'Cuadros de criterios'!B18:C19)</f>
        <v>6</v>
      </c>
    </row>
    <row r="24" spans="1:23" s="1" customFormat="1" ht="15" customHeight="1" x14ac:dyDescent="0.25">
      <c r="A24" s="1" t="s">
        <v>275</v>
      </c>
      <c r="B24" s="7" t="s">
        <v>120</v>
      </c>
      <c r="C24" s="7" t="s">
        <v>121</v>
      </c>
      <c r="D24" s="7" t="s">
        <v>122</v>
      </c>
      <c r="E24" s="7" t="s">
        <v>27</v>
      </c>
      <c r="F24" s="7" t="s">
        <v>20</v>
      </c>
      <c r="G24" s="7" t="s">
        <v>17</v>
      </c>
      <c r="H24" s="7" t="s">
        <v>212</v>
      </c>
      <c r="I24" s="7" t="s">
        <v>211</v>
      </c>
      <c r="J24" s="7" t="s">
        <v>25</v>
      </c>
      <c r="K24" s="8">
        <v>0</v>
      </c>
      <c r="L24" s="9">
        <v>31129</v>
      </c>
      <c r="M24" s="9">
        <v>37104</v>
      </c>
      <c r="N24" s="7">
        <v>83856267</v>
      </c>
      <c r="O24" s="7" t="s">
        <v>42</v>
      </c>
      <c r="P24" s="10">
        <v>1800</v>
      </c>
      <c r="Q24" s="3">
        <f>P24*12.5%</f>
        <v>225</v>
      </c>
      <c r="R24" s="3">
        <f t="shared" si="0"/>
        <v>2025</v>
      </c>
      <c r="T24" s="40"/>
      <c r="U24" s="29"/>
      <c r="V24" s="30"/>
    </row>
    <row r="25" spans="1:23" s="1" customFormat="1" x14ac:dyDescent="0.25">
      <c r="A25" s="1" t="s">
        <v>276</v>
      </c>
      <c r="B25" s="7" t="s">
        <v>123</v>
      </c>
      <c r="C25" s="7" t="s">
        <v>124</v>
      </c>
      <c r="D25" s="7" t="s">
        <v>125</v>
      </c>
      <c r="E25" s="7" t="s">
        <v>15</v>
      </c>
      <c r="F25" s="7" t="s">
        <v>20</v>
      </c>
      <c r="G25" s="7" t="s">
        <v>17</v>
      </c>
      <c r="H25" s="7" t="s">
        <v>210</v>
      </c>
      <c r="I25" s="7" t="s">
        <v>215</v>
      </c>
      <c r="J25" s="7" t="s">
        <v>25</v>
      </c>
      <c r="K25" s="8">
        <v>4</v>
      </c>
      <c r="L25" s="9">
        <v>29500</v>
      </c>
      <c r="M25" s="9">
        <v>36951</v>
      </c>
      <c r="N25" s="7">
        <v>25838923</v>
      </c>
      <c r="O25" s="7" t="s">
        <v>43</v>
      </c>
      <c r="P25" s="10">
        <v>1000</v>
      </c>
      <c r="Q25" s="3"/>
      <c r="R25" s="3">
        <f t="shared" si="0"/>
        <v>1000</v>
      </c>
      <c r="T25" s="40">
        <v>7</v>
      </c>
      <c r="U25" s="12" t="s">
        <v>243</v>
      </c>
      <c r="V25" s="11">
        <f>DCOUNTA(personal,C7,'Cuadros de criterios'!B21:C22)</f>
        <v>1</v>
      </c>
    </row>
    <row r="26" spans="1:23" s="1" customFormat="1" ht="15" customHeight="1" x14ac:dyDescent="0.25">
      <c r="A26" s="1" t="s">
        <v>277</v>
      </c>
      <c r="B26" s="7" t="s">
        <v>85</v>
      </c>
      <c r="C26" s="7" t="s">
        <v>126</v>
      </c>
      <c r="D26" s="7" t="s">
        <v>127</v>
      </c>
      <c r="E26" s="7" t="s">
        <v>27</v>
      </c>
      <c r="F26" s="7" t="s">
        <v>20</v>
      </c>
      <c r="G26" s="7" t="s">
        <v>17</v>
      </c>
      <c r="H26" s="7" t="s">
        <v>210</v>
      </c>
      <c r="I26" s="7" t="s">
        <v>216</v>
      </c>
      <c r="J26" s="7" t="s">
        <v>33</v>
      </c>
      <c r="K26" s="8">
        <v>5</v>
      </c>
      <c r="L26" s="9">
        <v>22191</v>
      </c>
      <c r="M26" s="9">
        <v>37316</v>
      </c>
      <c r="N26" s="7">
        <v>14776121</v>
      </c>
      <c r="O26" s="7" t="s">
        <v>44</v>
      </c>
      <c r="P26" s="10">
        <v>1600</v>
      </c>
      <c r="Q26" s="3">
        <f>P26*12.5%</f>
        <v>200</v>
      </c>
      <c r="R26" s="3">
        <f t="shared" si="0"/>
        <v>1800</v>
      </c>
      <c r="T26" s="40"/>
      <c r="U26" s="5"/>
    </row>
    <row r="27" spans="1:23" s="1" customFormat="1" ht="15" customHeight="1" x14ac:dyDescent="0.25">
      <c r="A27" s="1" t="s">
        <v>278</v>
      </c>
      <c r="B27" s="7" t="s">
        <v>128</v>
      </c>
      <c r="C27" s="7" t="s">
        <v>129</v>
      </c>
      <c r="D27" s="7" t="s">
        <v>130</v>
      </c>
      <c r="E27" s="7" t="s">
        <v>15</v>
      </c>
      <c r="F27" s="7" t="s">
        <v>16</v>
      </c>
      <c r="G27" s="7" t="s">
        <v>17</v>
      </c>
      <c r="H27" s="7" t="s">
        <v>213</v>
      </c>
      <c r="I27" s="7" t="s">
        <v>211</v>
      </c>
      <c r="J27" s="7" t="s">
        <v>18</v>
      </c>
      <c r="K27" s="8">
        <v>6</v>
      </c>
      <c r="L27" s="9">
        <v>28311</v>
      </c>
      <c r="M27" s="9">
        <v>36373</v>
      </c>
      <c r="N27" s="7">
        <v>93633237</v>
      </c>
      <c r="O27" s="7" t="s">
        <v>45</v>
      </c>
      <c r="P27" s="10">
        <v>1500</v>
      </c>
      <c r="Q27" s="3">
        <f>P27*12.5%</f>
        <v>187.5</v>
      </c>
      <c r="R27" s="3">
        <f t="shared" si="0"/>
        <v>1687.5</v>
      </c>
      <c r="T27" s="40"/>
      <c r="U27" s="5"/>
    </row>
    <row r="28" spans="1:23" s="1" customFormat="1" ht="15" customHeight="1" x14ac:dyDescent="0.25">
      <c r="A28" s="1" t="s">
        <v>279</v>
      </c>
      <c r="B28" s="7" t="s">
        <v>131</v>
      </c>
      <c r="C28" s="7" t="s">
        <v>132</v>
      </c>
      <c r="D28" s="7" t="s">
        <v>133</v>
      </c>
      <c r="E28" s="7" t="s">
        <v>15</v>
      </c>
      <c r="F28" s="7" t="s">
        <v>16</v>
      </c>
      <c r="G28" s="7" t="s">
        <v>17</v>
      </c>
      <c r="H28" s="7" t="s">
        <v>210</v>
      </c>
      <c r="I28" s="7" t="s">
        <v>211</v>
      </c>
      <c r="J28" s="7" t="s">
        <v>33</v>
      </c>
      <c r="K28" s="8">
        <v>2</v>
      </c>
      <c r="L28" s="9">
        <v>22161</v>
      </c>
      <c r="M28" s="9">
        <v>37622</v>
      </c>
      <c r="N28" s="7">
        <v>25715873</v>
      </c>
      <c r="O28" s="7" t="s">
        <v>46</v>
      </c>
      <c r="P28" s="10">
        <v>800</v>
      </c>
      <c r="Q28" s="3">
        <f>P28*12.5%</f>
        <v>100</v>
      </c>
      <c r="R28" s="3">
        <f t="shared" si="0"/>
        <v>900</v>
      </c>
      <c r="T28" s="40"/>
      <c r="U28" s="28" t="s">
        <v>247</v>
      </c>
      <c r="V28" s="28"/>
    </row>
    <row r="29" spans="1:23" s="1" customFormat="1" ht="15" customHeight="1" x14ac:dyDescent="0.25">
      <c r="A29" s="1" t="s">
        <v>280</v>
      </c>
      <c r="B29" s="7" t="s">
        <v>134</v>
      </c>
      <c r="C29" s="7" t="s">
        <v>135</v>
      </c>
      <c r="D29" s="7" t="s">
        <v>136</v>
      </c>
      <c r="E29" s="7" t="s">
        <v>27</v>
      </c>
      <c r="F29" s="7" t="s">
        <v>16</v>
      </c>
      <c r="G29" s="7" t="s">
        <v>17</v>
      </c>
      <c r="H29" s="7" t="s">
        <v>213</v>
      </c>
      <c r="I29" s="7" t="s">
        <v>216</v>
      </c>
      <c r="J29" s="7" t="s">
        <v>37</v>
      </c>
      <c r="K29" s="8">
        <v>0</v>
      </c>
      <c r="L29" s="9">
        <v>28121</v>
      </c>
      <c r="M29" s="9">
        <v>37165</v>
      </c>
      <c r="N29" s="7">
        <v>24653971</v>
      </c>
      <c r="O29" s="7" t="s">
        <v>47</v>
      </c>
      <c r="P29" s="10">
        <v>1400</v>
      </c>
      <c r="Q29" s="3"/>
      <c r="R29" s="3">
        <f t="shared" si="0"/>
        <v>1400</v>
      </c>
      <c r="T29" s="40">
        <v>8</v>
      </c>
      <c r="U29" s="12" t="s">
        <v>248</v>
      </c>
      <c r="V29" s="42">
        <f>DAVERAGE(personal,P7,'Cuadros de criterios'!B24:C25)</f>
        <v>1290</v>
      </c>
    </row>
    <row r="30" spans="1:23" s="1" customFormat="1" ht="15" customHeight="1" x14ac:dyDescent="0.25">
      <c r="A30" s="1" t="s">
        <v>281</v>
      </c>
      <c r="B30" s="7" t="s">
        <v>137</v>
      </c>
      <c r="C30" s="7" t="s">
        <v>138</v>
      </c>
      <c r="D30" s="7" t="s">
        <v>139</v>
      </c>
      <c r="E30" s="7" t="s">
        <v>27</v>
      </c>
      <c r="F30" s="7" t="s">
        <v>20</v>
      </c>
      <c r="G30" s="7" t="s">
        <v>17</v>
      </c>
      <c r="H30" s="7" t="s">
        <v>210</v>
      </c>
      <c r="I30" s="7" t="s">
        <v>217</v>
      </c>
      <c r="J30" s="7" t="s">
        <v>25</v>
      </c>
      <c r="K30" s="8">
        <v>2</v>
      </c>
      <c r="L30" s="9">
        <v>26630</v>
      </c>
      <c r="M30" s="9">
        <v>37469</v>
      </c>
      <c r="N30" s="7">
        <v>13518177</v>
      </c>
      <c r="O30" s="7" t="s">
        <v>48</v>
      </c>
      <c r="P30" s="10">
        <v>1500</v>
      </c>
      <c r="Q30" s="3">
        <f>P30*12.5%</f>
        <v>187.5</v>
      </c>
      <c r="R30" s="3">
        <f t="shared" si="0"/>
        <v>1687.5</v>
      </c>
      <c r="T30" s="40"/>
      <c r="U30" s="5"/>
    </row>
    <row r="31" spans="1:23" s="1" customFormat="1" x14ac:dyDescent="0.25">
      <c r="A31" s="1" t="s">
        <v>282</v>
      </c>
      <c r="B31" s="7" t="s">
        <v>140</v>
      </c>
      <c r="C31" s="7" t="s">
        <v>141</v>
      </c>
      <c r="D31" s="7" t="s">
        <v>142</v>
      </c>
      <c r="E31" s="7" t="s">
        <v>15</v>
      </c>
      <c r="F31" s="7" t="s">
        <v>20</v>
      </c>
      <c r="G31" s="7" t="s">
        <v>17</v>
      </c>
      <c r="H31" s="7" t="s">
        <v>213</v>
      </c>
      <c r="I31" s="7" t="s">
        <v>218</v>
      </c>
      <c r="J31" s="7" t="s">
        <v>37</v>
      </c>
      <c r="K31" s="8">
        <v>0</v>
      </c>
      <c r="L31" s="9">
        <v>24314</v>
      </c>
      <c r="M31" s="9">
        <v>36342</v>
      </c>
      <c r="N31" s="7">
        <v>35572733</v>
      </c>
      <c r="O31" s="7" t="s">
        <v>49</v>
      </c>
      <c r="P31" s="10">
        <v>1100</v>
      </c>
      <c r="Q31" s="3">
        <f>P31*12.5%</f>
        <v>137.5</v>
      </c>
      <c r="R31" s="3">
        <f t="shared" si="0"/>
        <v>1237.5</v>
      </c>
      <c r="T31" s="40"/>
      <c r="U31" s="5"/>
    </row>
    <row r="32" spans="1:23" s="1" customFormat="1" ht="15" customHeight="1" x14ac:dyDescent="0.25">
      <c r="A32" s="1" t="s">
        <v>283</v>
      </c>
      <c r="B32" s="7" t="s">
        <v>143</v>
      </c>
      <c r="C32" s="7" t="s">
        <v>144</v>
      </c>
      <c r="D32" s="7" t="s">
        <v>145</v>
      </c>
      <c r="E32" s="7" t="s">
        <v>15</v>
      </c>
      <c r="F32" s="7" t="s">
        <v>20</v>
      </c>
      <c r="G32" s="7" t="s">
        <v>17</v>
      </c>
      <c r="H32" s="7" t="s">
        <v>213</v>
      </c>
      <c r="I32" s="7" t="s">
        <v>211</v>
      </c>
      <c r="J32" s="7" t="s">
        <v>18</v>
      </c>
      <c r="K32" s="8">
        <v>2</v>
      </c>
      <c r="L32" s="9">
        <v>24794</v>
      </c>
      <c r="M32" s="9">
        <v>35521</v>
      </c>
      <c r="N32" s="7">
        <v>31252728</v>
      </c>
      <c r="O32" s="7" t="s">
        <v>50</v>
      </c>
      <c r="P32" s="10">
        <v>1100</v>
      </c>
      <c r="Q32" s="3">
        <f>P32*12.5%</f>
        <v>137.5</v>
      </c>
      <c r="R32" s="3">
        <f t="shared" si="0"/>
        <v>1237.5</v>
      </c>
      <c r="T32" s="40"/>
      <c r="U32" s="27" t="s">
        <v>253</v>
      </c>
      <c r="V32" s="14" t="s">
        <v>254</v>
      </c>
      <c r="W32" s="14" t="s">
        <v>255</v>
      </c>
    </row>
    <row r="33" spans="1:23" s="1" customFormat="1" ht="15" customHeight="1" x14ac:dyDescent="0.25">
      <c r="A33" s="1" t="s">
        <v>284</v>
      </c>
      <c r="B33" s="7" t="s">
        <v>146</v>
      </c>
      <c r="C33" s="7" t="s">
        <v>147</v>
      </c>
      <c r="D33" s="7" t="s">
        <v>148</v>
      </c>
      <c r="E33" s="7" t="s">
        <v>27</v>
      </c>
      <c r="F33" s="7" t="s">
        <v>20</v>
      </c>
      <c r="G33" s="7" t="s">
        <v>17</v>
      </c>
      <c r="H33" s="7" t="s">
        <v>212</v>
      </c>
      <c r="I33" s="7" t="s">
        <v>219</v>
      </c>
      <c r="J33" s="7" t="s">
        <v>37</v>
      </c>
      <c r="K33" s="8">
        <v>0</v>
      </c>
      <c r="L33" s="9">
        <v>25442</v>
      </c>
      <c r="M33" s="9">
        <v>36557</v>
      </c>
      <c r="N33" s="7">
        <v>38917826</v>
      </c>
      <c r="O33" s="7" t="s">
        <v>51</v>
      </c>
      <c r="P33" s="10">
        <v>1600</v>
      </c>
      <c r="Q33" s="3"/>
      <c r="R33" s="3">
        <f t="shared" si="0"/>
        <v>1600</v>
      </c>
      <c r="T33" s="40">
        <v>9</v>
      </c>
      <c r="U33" s="12" t="s">
        <v>251</v>
      </c>
      <c r="V33" s="42">
        <f>DMAX(personal,R7,'Cuadros de criterios'!B27:B28)</f>
        <v>1687.5</v>
      </c>
      <c r="W33" s="19"/>
    </row>
    <row r="34" spans="1:23" s="1" customFormat="1" ht="15" customHeight="1" x14ac:dyDescent="0.25">
      <c r="A34" s="1" t="s">
        <v>285</v>
      </c>
      <c r="B34" s="7" t="s">
        <v>149</v>
      </c>
      <c r="C34" s="7" t="s">
        <v>150</v>
      </c>
      <c r="D34" s="7" t="s">
        <v>151</v>
      </c>
      <c r="E34" s="7" t="s">
        <v>27</v>
      </c>
      <c r="F34" s="7" t="s">
        <v>16</v>
      </c>
      <c r="G34" s="7" t="s">
        <v>17</v>
      </c>
      <c r="H34" s="7" t="s">
        <v>212</v>
      </c>
      <c r="I34" s="7" t="s">
        <v>211</v>
      </c>
      <c r="J34" s="7" t="s">
        <v>37</v>
      </c>
      <c r="K34" s="8">
        <v>0</v>
      </c>
      <c r="L34" s="9">
        <v>29407</v>
      </c>
      <c r="M34" s="9">
        <v>37288</v>
      </c>
      <c r="N34" s="7">
        <v>42181662</v>
      </c>
      <c r="O34" s="7" t="s">
        <v>52</v>
      </c>
      <c r="P34" s="10">
        <v>1200</v>
      </c>
      <c r="Q34" s="3">
        <f>P34*12.5%</f>
        <v>150</v>
      </c>
      <c r="R34" s="3">
        <f t="shared" si="0"/>
        <v>1350</v>
      </c>
      <c r="T34" s="40"/>
      <c r="U34" s="23"/>
      <c r="V34" s="25"/>
    </row>
    <row r="35" spans="1:23" s="1" customFormat="1" ht="15" customHeight="1" x14ac:dyDescent="0.25">
      <c r="A35" s="1" t="s">
        <v>286</v>
      </c>
      <c r="B35" s="7" t="s">
        <v>152</v>
      </c>
      <c r="C35" s="7" t="s">
        <v>153</v>
      </c>
      <c r="D35" s="7" t="s">
        <v>154</v>
      </c>
      <c r="E35" s="7" t="s">
        <v>27</v>
      </c>
      <c r="F35" s="7" t="s">
        <v>20</v>
      </c>
      <c r="G35" s="7" t="s">
        <v>17</v>
      </c>
      <c r="H35" s="7" t="s">
        <v>210</v>
      </c>
      <c r="I35" s="7" t="s">
        <v>216</v>
      </c>
      <c r="J35" s="7" t="s">
        <v>33</v>
      </c>
      <c r="K35" s="8">
        <v>0</v>
      </c>
      <c r="L35" s="9">
        <v>25083</v>
      </c>
      <c r="M35" s="9">
        <v>35156</v>
      </c>
      <c r="N35" s="7">
        <v>41847768</v>
      </c>
      <c r="O35" s="7" t="s">
        <v>53</v>
      </c>
      <c r="P35" s="10">
        <v>1500</v>
      </c>
      <c r="Q35" s="3">
        <f>P35*12.5%</f>
        <v>187.5</v>
      </c>
      <c r="R35" s="3">
        <f t="shared" si="0"/>
        <v>1687.5</v>
      </c>
      <c r="T35" s="40">
        <v>10</v>
      </c>
      <c r="U35" s="12" t="s">
        <v>252</v>
      </c>
      <c r="V35" s="19"/>
      <c r="W35" s="42">
        <f>DMIN(personal,Q7,'Cuadros de criterios'!B30:C31)</f>
        <v>62.5</v>
      </c>
    </row>
    <row r="36" spans="1:23" s="1" customFormat="1" ht="15" customHeight="1" x14ac:dyDescent="0.25">
      <c r="A36" s="1" t="s">
        <v>287</v>
      </c>
      <c r="B36" s="7" t="s">
        <v>155</v>
      </c>
      <c r="C36" s="7" t="s">
        <v>156</v>
      </c>
      <c r="D36" s="7" t="s">
        <v>157</v>
      </c>
      <c r="E36" s="7" t="s">
        <v>27</v>
      </c>
      <c r="F36" s="7" t="s">
        <v>20</v>
      </c>
      <c r="G36" s="7" t="s">
        <v>17</v>
      </c>
      <c r="H36" s="7" t="s">
        <v>210</v>
      </c>
      <c r="I36" s="7" t="s">
        <v>216</v>
      </c>
      <c r="J36" s="7" t="s">
        <v>18</v>
      </c>
      <c r="K36" s="8">
        <v>0</v>
      </c>
      <c r="L36" s="9">
        <v>22356</v>
      </c>
      <c r="M36" s="9">
        <v>37500</v>
      </c>
      <c r="N36" s="7">
        <v>38774766</v>
      </c>
      <c r="O36" s="7" t="s">
        <v>54</v>
      </c>
      <c r="P36" s="10">
        <v>1400</v>
      </c>
      <c r="Q36" s="3">
        <f>P36*12.5%</f>
        <v>175</v>
      </c>
      <c r="R36" s="3">
        <f t="shared" si="0"/>
        <v>1575</v>
      </c>
      <c r="T36" s="40"/>
      <c r="U36" s="20"/>
      <c r="V36" s="21"/>
    </row>
    <row r="37" spans="1:23" s="1" customFormat="1" ht="15" customHeight="1" x14ac:dyDescent="0.25">
      <c r="A37" s="1" t="s">
        <v>288</v>
      </c>
      <c r="B37" s="7" t="s">
        <v>158</v>
      </c>
      <c r="C37" s="7" t="s">
        <v>159</v>
      </c>
      <c r="D37" s="7" t="s">
        <v>160</v>
      </c>
      <c r="E37" s="7" t="s">
        <v>15</v>
      </c>
      <c r="F37" s="7" t="s">
        <v>20</v>
      </c>
      <c r="G37" s="7" t="s">
        <v>17</v>
      </c>
      <c r="H37" s="7" t="s">
        <v>213</v>
      </c>
      <c r="I37" s="7" t="s">
        <v>220</v>
      </c>
      <c r="J37" s="7" t="s">
        <v>33</v>
      </c>
      <c r="K37" s="8">
        <v>1</v>
      </c>
      <c r="L37" s="9">
        <v>23196</v>
      </c>
      <c r="M37" s="9">
        <v>36982</v>
      </c>
      <c r="N37" s="7">
        <v>17186257</v>
      </c>
      <c r="O37" s="7" t="s">
        <v>55</v>
      </c>
      <c r="P37" s="10">
        <v>1300</v>
      </c>
      <c r="Q37" s="3"/>
      <c r="R37" s="3">
        <f t="shared" si="0"/>
        <v>1300</v>
      </c>
      <c r="T37" s="40">
        <v>11</v>
      </c>
      <c r="U37" s="12" t="s">
        <v>256</v>
      </c>
      <c r="V37" s="42">
        <f>DMAX(personal,P7,'Cuadros de criterios'!B33:C34)</f>
        <v>2700</v>
      </c>
      <c r="W37" s="19"/>
    </row>
    <row r="38" spans="1:23" s="1" customFormat="1" ht="15" customHeight="1" x14ac:dyDescent="0.25">
      <c r="A38" s="1" t="s">
        <v>289</v>
      </c>
      <c r="B38" s="7" t="s">
        <v>161</v>
      </c>
      <c r="C38" s="7" t="s">
        <v>153</v>
      </c>
      <c r="D38" s="7" t="s">
        <v>162</v>
      </c>
      <c r="E38" s="7" t="s">
        <v>27</v>
      </c>
      <c r="F38" s="7" t="s">
        <v>20</v>
      </c>
      <c r="G38" s="7" t="s">
        <v>17</v>
      </c>
      <c r="H38" s="7" t="s">
        <v>213</v>
      </c>
      <c r="I38" s="7" t="s">
        <v>221</v>
      </c>
      <c r="J38" s="7" t="s">
        <v>33</v>
      </c>
      <c r="K38" s="8">
        <v>0</v>
      </c>
      <c r="L38" s="9">
        <v>25528</v>
      </c>
      <c r="M38" s="9">
        <v>35339</v>
      </c>
      <c r="N38" s="7">
        <v>96833255</v>
      </c>
      <c r="O38" s="7" t="s">
        <v>56</v>
      </c>
      <c r="P38" s="10">
        <v>1600</v>
      </c>
      <c r="Q38" s="3">
        <f>P38*12.5%</f>
        <v>200</v>
      </c>
      <c r="R38" s="3">
        <f t="shared" si="0"/>
        <v>1800</v>
      </c>
      <c r="T38" s="40"/>
      <c r="U38" s="5"/>
    </row>
    <row r="39" spans="1:23" s="1" customFormat="1" ht="15" customHeight="1" x14ac:dyDescent="0.25">
      <c r="A39" s="1" t="s">
        <v>290</v>
      </c>
      <c r="B39" s="7" t="s">
        <v>163</v>
      </c>
      <c r="C39" s="7" t="s">
        <v>164</v>
      </c>
      <c r="D39" s="7" t="s">
        <v>165</v>
      </c>
      <c r="E39" s="7" t="s">
        <v>15</v>
      </c>
      <c r="F39" s="7" t="s">
        <v>20</v>
      </c>
      <c r="G39" s="7" t="s">
        <v>17</v>
      </c>
      <c r="H39" s="7" t="s">
        <v>212</v>
      </c>
      <c r="I39" s="7" t="s">
        <v>211</v>
      </c>
      <c r="J39" s="7" t="s">
        <v>25</v>
      </c>
      <c r="K39" s="8">
        <v>0</v>
      </c>
      <c r="L39" s="9">
        <v>24208</v>
      </c>
      <c r="M39" s="9">
        <v>37347</v>
      </c>
      <c r="N39" s="7">
        <v>38925911</v>
      </c>
      <c r="O39" s="7" t="s">
        <v>57</v>
      </c>
      <c r="P39" s="10">
        <v>1400</v>
      </c>
      <c r="Q39" s="3">
        <f>P39*12.5%</f>
        <v>175</v>
      </c>
      <c r="R39" s="3">
        <f t="shared" si="0"/>
        <v>1575</v>
      </c>
      <c r="T39" s="40"/>
      <c r="U39" s="5"/>
    </row>
    <row r="40" spans="1:23" s="1" customFormat="1" ht="15" customHeight="1" x14ac:dyDescent="0.25">
      <c r="A40" s="1" t="s">
        <v>291</v>
      </c>
      <c r="B40" s="7" t="s">
        <v>166</v>
      </c>
      <c r="C40" s="7" t="s">
        <v>167</v>
      </c>
      <c r="D40" s="7" t="s">
        <v>168</v>
      </c>
      <c r="E40" s="7" t="s">
        <v>15</v>
      </c>
      <c r="F40" s="7" t="s">
        <v>16</v>
      </c>
      <c r="G40" s="7" t="s">
        <v>17</v>
      </c>
      <c r="H40" s="7" t="s">
        <v>212</v>
      </c>
      <c r="I40" s="7" t="s">
        <v>211</v>
      </c>
      <c r="J40" s="7" t="s">
        <v>25</v>
      </c>
      <c r="K40" s="8">
        <v>2</v>
      </c>
      <c r="L40" s="9">
        <v>26858</v>
      </c>
      <c r="M40" s="9">
        <v>35247</v>
      </c>
      <c r="N40" s="7">
        <v>27862127</v>
      </c>
      <c r="O40" s="7" t="s">
        <v>58</v>
      </c>
      <c r="P40" s="10">
        <v>800</v>
      </c>
      <c r="Q40" s="3"/>
      <c r="R40" s="3">
        <f t="shared" ref="R40:R57" si="1">P40+Q40</f>
        <v>800</v>
      </c>
      <c r="T40" s="40"/>
      <c r="U40" s="4"/>
      <c r="V40" s="2"/>
    </row>
    <row r="41" spans="1:23" s="1" customFormat="1" ht="15" customHeight="1" x14ac:dyDescent="0.25">
      <c r="A41" s="1" t="s">
        <v>292</v>
      </c>
      <c r="B41" s="7" t="s">
        <v>169</v>
      </c>
      <c r="C41" s="7" t="s">
        <v>164</v>
      </c>
      <c r="D41" s="7" t="s">
        <v>154</v>
      </c>
      <c r="E41" s="7" t="s">
        <v>15</v>
      </c>
      <c r="F41" s="7" t="s">
        <v>20</v>
      </c>
      <c r="G41" s="7" t="s">
        <v>17</v>
      </c>
      <c r="H41" s="7" t="s">
        <v>213</v>
      </c>
      <c r="I41" s="7" t="s">
        <v>214</v>
      </c>
      <c r="J41" s="7" t="s">
        <v>37</v>
      </c>
      <c r="K41" s="8">
        <v>0</v>
      </c>
      <c r="L41" s="9">
        <v>28869</v>
      </c>
      <c r="M41" s="9">
        <v>37043</v>
      </c>
      <c r="N41" s="7">
        <v>26728225</v>
      </c>
      <c r="O41" s="7" t="s">
        <v>59</v>
      </c>
      <c r="P41" s="10">
        <v>800</v>
      </c>
      <c r="Q41" s="3">
        <f>P41*12.5%</f>
        <v>100</v>
      </c>
      <c r="R41" s="3">
        <f t="shared" si="1"/>
        <v>900</v>
      </c>
      <c r="T41" s="40"/>
      <c r="U41" s="4"/>
      <c r="V41" s="2"/>
    </row>
    <row r="42" spans="1:23" s="1" customFormat="1" ht="15" customHeight="1" x14ac:dyDescent="0.25">
      <c r="A42" s="1" t="s">
        <v>293</v>
      </c>
      <c r="B42" s="7" t="s">
        <v>85</v>
      </c>
      <c r="C42" s="7" t="s">
        <v>170</v>
      </c>
      <c r="D42" s="7" t="s">
        <v>171</v>
      </c>
      <c r="E42" s="7" t="s">
        <v>15</v>
      </c>
      <c r="F42" s="7" t="s">
        <v>20</v>
      </c>
      <c r="G42" s="7" t="s">
        <v>17</v>
      </c>
      <c r="H42" s="7" t="s">
        <v>213</v>
      </c>
      <c r="I42" s="7" t="s">
        <v>211</v>
      </c>
      <c r="J42" s="7" t="s">
        <v>25</v>
      </c>
      <c r="K42" s="8">
        <v>0</v>
      </c>
      <c r="L42" s="9">
        <v>27523</v>
      </c>
      <c r="M42" s="9">
        <v>35855</v>
      </c>
      <c r="N42" s="7">
        <v>38782869</v>
      </c>
      <c r="O42" s="7" t="s">
        <v>60</v>
      </c>
      <c r="P42" s="10">
        <v>500</v>
      </c>
      <c r="Q42" s="3">
        <f>P42*12.5%</f>
        <v>62.5</v>
      </c>
      <c r="R42" s="3">
        <f t="shared" si="1"/>
        <v>562.5</v>
      </c>
      <c r="T42" s="40"/>
      <c r="U42" s="4"/>
      <c r="V42" s="2"/>
    </row>
    <row r="43" spans="1:23" s="1" customFormat="1" ht="15" customHeight="1" x14ac:dyDescent="0.25">
      <c r="A43" s="1" t="s">
        <v>294</v>
      </c>
      <c r="B43" s="7" t="s">
        <v>172</v>
      </c>
      <c r="C43" s="7" t="s">
        <v>173</v>
      </c>
      <c r="D43" s="7" t="s">
        <v>101</v>
      </c>
      <c r="E43" s="7" t="s">
        <v>27</v>
      </c>
      <c r="F43" s="7" t="s">
        <v>20</v>
      </c>
      <c r="G43" s="7" t="s">
        <v>17</v>
      </c>
      <c r="H43" s="7" t="s">
        <v>212</v>
      </c>
      <c r="I43" s="7" t="s">
        <v>222</v>
      </c>
      <c r="J43" s="7" t="s">
        <v>37</v>
      </c>
      <c r="K43" s="8">
        <v>0</v>
      </c>
      <c r="L43" s="9">
        <v>29192</v>
      </c>
      <c r="M43" s="9">
        <v>35125</v>
      </c>
      <c r="N43" s="7">
        <v>37647967</v>
      </c>
      <c r="O43" s="7" t="s">
        <v>61</v>
      </c>
      <c r="P43" s="10">
        <v>1100</v>
      </c>
      <c r="Q43" s="3"/>
      <c r="R43" s="3">
        <f t="shared" si="1"/>
        <v>1100</v>
      </c>
      <c r="T43" s="40"/>
      <c r="U43" s="4"/>
      <c r="V43" s="2"/>
    </row>
    <row r="44" spans="1:23" s="1" customFormat="1" x14ac:dyDescent="0.25">
      <c r="A44" s="1" t="s">
        <v>295</v>
      </c>
      <c r="B44" s="7" t="s">
        <v>174</v>
      </c>
      <c r="C44" s="7" t="s">
        <v>175</v>
      </c>
      <c r="D44" s="7" t="s">
        <v>176</v>
      </c>
      <c r="E44" s="7" t="s">
        <v>15</v>
      </c>
      <c r="F44" s="7" t="s">
        <v>16</v>
      </c>
      <c r="G44" s="7" t="s">
        <v>17</v>
      </c>
      <c r="H44" s="7" t="s">
        <v>212</v>
      </c>
      <c r="I44" s="7" t="s">
        <v>222</v>
      </c>
      <c r="J44" s="7" t="s">
        <v>18</v>
      </c>
      <c r="K44" s="8">
        <v>0</v>
      </c>
      <c r="L44" s="9">
        <v>29074</v>
      </c>
      <c r="M44" s="9">
        <v>35339</v>
      </c>
      <c r="N44" s="7">
        <v>26585165</v>
      </c>
      <c r="O44" s="7" t="s">
        <v>62</v>
      </c>
      <c r="P44" s="10">
        <v>600</v>
      </c>
      <c r="Q44" s="3">
        <f>P44*12.5%</f>
        <v>75</v>
      </c>
      <c r="R44" s="3">
        <f t="shared" si="1"/>
        <v>675</v>
      </c>
      <c r="T44" s="41"/>
      <c r="U44" s="4"/>
      <c r="V44" s="2"/>
    </row>
    <row r="45" spans="1:23" s="1" customFormat="1" x14ac:dyDescent="0.25">
      <c r="A45" s="1" t="s">
        <v>296</v>
      </c>
      <c r="B45" s="7" t="s">
        <v>177</v>
      </c>
      <c r="C45" s="7" t="s">
        <v>178</v>
      </c>
      <c r="D45" s="7" t="s">
        <v>179</v>
      </c>
      <c r="E45" s="7" t="s">
        <v>15</v>
      </c>
      <c r="F45" s="7" t="s">
        <v>20</v>
      </c>
      <c r="G45" s="7" t="s">
        <v>17</v>
      </c>
      <c r="H45" s="7" t="s">
        <v>212</v>
      </c>
      <c r="I45" s="7" t="s">
        <v>211</v>
      </c>
      <c r="J45" s="7" t="s">
        <v>33</v>
      </c>
      <c r="K45" s="8">
        <v>0</v>
      </c>
      <c r="L45" s="9">
        <v>23457</v>
      </c>
      <c r="M45" s="9">
        <v>37226</v>
      </c>
      <c r="N45" s="7">
        <v>48667729</v>
      </c>
      <c r="O45" s="7" t="s">
        <v>63</v>
      </c>
      <c r="P45" s="10">
        <v>1300</v>
      </c>
      <c r="Q45" s="3">
        <f>P45*12.5%</f>
        <v>162.5</v>
      </c>
      <c r="R45" s="3">
        <f t="shared" si="1"/>
        <v>1462.5</v>
      </c>
      <c r="T45" s="41"/>
      <c r="U45" s="4"/>
      <c r="V45" s="2"/>
    </row>
    <row r="46" spans="1:23" s="1" customFormat="1" ht="15" customHeight="1" x14ac:dyDescent="0.25">
      <c r="A46" s="1" t="s">
        <v>297</v>
      </c>
      <c r="B46" s="7" t="s">
        <v>180</v>
      </c>
      <c r="C46" s="7" t="s">
        <v>181</v>
      </c>
      <c r="D46" s="7" t="s">
        <v>182</v>
      </c>
      <c r="E46" s="7" t="s">
        <v>15</v>
      </c>
      <c r="F46" s="7" t="s">
        <v>20</v>
      </c>
      <c r="G46" s="7" t="s">
        <v>17</v>
      </c>
      <c r="H46" s="7" t="s">
        <v>210</v>
      </c>
      <c r="I46" s="7" t="s">
        <v>211</v>
      </c>
      <c r="J46" s="7" t="s">
        <v>37</v>
      </c>
      <c r="K46" s="8">
        <v>1</v>
      </c>
      <c r="L46" s="9">
        <v>29565</v>
      </c>
      <c r="M46" s="9">
        <v>37408</v>
      </c>
      <c r="N46" s="7">
        <v>43184814</v>
      </c>
      <c r="O46" s="7" t="s">
        <v>64</v>
      </c>
      <c r="P46" s="10">
        <v>1200</v>
      </c>
      <c r="Q46" s="3">
        <f>P46*12.5%</f>
        <v>150</v>
      </c>
      <c r="R46" s="3">
        <f t="shared" si="1"/>
        <v>1350</v>
      </c>
      <c r="T46" s="41"/>
      <c r="U46" s="4"/>
      <c r="V46" s="2"/>
    </row>
    <row r="47" spans="1:23" s="1" customFormat="1" x14ac:dyDescent="0.25">
      <c r="A47" s="1" t="s">
        <v>298</v>
      </c>
      <c r="B47" s="7" t="s">
        <v>183</v>
      </c>
      <c r="C47" s="7" t="s">
        <v>184</v>
      </c>
      <c r="D47" s="7" t="s">
        <v>111</v>
      </c>
      <c r="E47" s="7" t="s">
        <v>27</v>
      </c>
      <c r="F47" s="7" t="s">
        <v>16</v>
      </c>
      <c r="G47" s="7" t="s">
        <v>17</v>
      </c>
      <c r="H47" s="7" t="s">
        <v>213</v>
      </c>
      <c r="I47" s="7" t="s">
        <v>211</v>
      </c>
      <c r="J47" s="7" t="s">
        <v>25</v>
      </c>
      <c r="K47" s="8">
        <v>0</v>
      </c>
      <c r="L47" s="9">
        <v>24918</v>
      </c>
      <c r="M47" s="9">
        <v>37135</v>
      </c>
      <c r="N47" s="7">
        <v>55166658</v>
      </c>
      <c r="O47" s="7" t="s">
        <v>65</v>
      </c>
      <c r="P47" s="10">
        <v>1600</v>
      </c>
      <c r="Q47" s="3">
        <f>P47*12.5%</f>
        <v>200</v>
      </c>
      <c r="R47" s="3">
        <f t="shared" si="1"/>
        <v>1800</v>
      </c>
      <c r="T47" s="41"/>
      <c r="U47" s="4"/>
      <c r="V47" s="2"/>
    </row>
    <row r="48" spans="1:23" s="1" customFormat="1" ht="15" customHeight="1" x14ac:dyDescent="0.25">
      <c r="A48" s="1" t="s">
        <v>299</v>
      </c>
      <c r="B48" s="7" t="s">
        <v>185</v>
      </c>
      <c r="C48" s="7" t="s">
        <v>186</v>
      </c>
      <c r="D48" s="7" t="s">
        <v>187</v>
      </c>
      <c r="E48" s="7" t="s">
        <v>15</v>
      </c>
      <c r="F48" s="7" t="s">
        <v>20</v>
      </c>
      <c r="G48" s="7" t="s">
        <v>17</v>
      </c>
      <c r="H48" s="7" t="s">
        <v>213</v>
      </c>
      <c r="I48" s="7" t="s">
        <v>216</v>
      </c>
      <c r="J48" s="7" t="s">
        <v>25</v>
      </c>
      <c r="K48" s="8">
        <v>0</v>
      </c>
      <c r="L48" s="9">
        <v>29881</v>
      </c>
      <c r="M48" s="9">
        <v>37561</v>
      </c>
      <c r="N48" s="7">
        <v>54923756</v>
      </c>
      <c r="O48" s="7" t="s">
        <v>66</v>
      </c>
      <c r="P48" s="10">
        <v>800</v>
      </c>
      <c r="Q48" s="3"/>
      <c r="R48" s="3">
        <f t="shared" si="1"/>
        <v>800</v>
      </c>
      <c r="T48" s="41"/>
      <c r="U48" s="4"/>
      <c r="V48" s="2"/>
    </row>
    <row r="49" spans="1:23" s="1" customFormat="1" ht="15" customHeight="1" x14ac:dyDescent="0.25">
      <c r="A49" s="1" t="s">
        <v>300</v>
      </c>
      <c r="B49" s="7" t="s">
        <v>188</v>
      </c>
      <c r="C49" s="7" t="s">
        <v>189</v>
      </c>
      <c r="D49" s="7" t="s">
        <v>190</v>
      </c>
      <c r="E49" s="7" t="s">
        <v>27</v>
      </c>
      <c r="F49" s="7" t="s">
        <v>20</v>
      </c>
      <c r="G49" s="7" t="s">
        <v>17</v>
      </c>
      <c r="H49" s="7" t="s">
        <v>212</v>
      </c>
      <c r="I49" s="7" t="s">
        <v>216</v>
      </c>
      <c r="J49" s="7" t="s">
        <v>25</v>
      </c>
      <c r="K49" s="8">
        <v>5</v>
      </c>
      <c r="L49" s="9">
        <v>29085</v>
      </c>
      <c r="M49" s="9">
        <v>36404</v>
      </c>
      <c r="N49" s="7">
        <v>43869754</v>
      </c>
      <c r="O49" s="7" t="s">
        <v>67</v>
      </c>
      <c r="P49" s="10">
        <v>1600</v>
      </c>
      <c r="Q49" s="3">
        <f>P49*12.5%</f>
        <v>200</v>
      </c>
      <c r="R49" s="3">
        <f t="shared" si="1"/>
        <v>1800</v>
      </c>
      <c r="T49" s="41"/>
      <c r="U49" s="4"/>
      <c r="V49" s="2"/>
    </row>
    <row r="50" spans="1:23" s="1" customFormat="1" ht="15" customHeight="1" x14ac:dyDescent="0.25">
      <c r="A50" s="1" t="s">
        <v>301</v>
      </c>
      <c r="B50" s="7" t="s">
        <v>191</v>
      </c>
      <c r="C50" s="7" t="s">
        <v>192</v>
      </c>
      <c r="D50" s="7" t="s">
        <v>193</v>
      </c>
      <c r="E50" s="7" t="s">
        <v>15</v>
      </c>
      <c r="F50" s="7" t="s">
        <v>20</v>
      </c>
      <c r="G50" s="7" t="s">
        <v>17</v>
      </c>
      <c r="H50" s="7" t="s">
        <v>212</v>
      </c>
      <c r="I50" s="7" t="s">
        <v>223</v>
      </c>
      <c r="J50" s="7" t="s">
        <v>18</v>
      </c>
      <c r="K50" s="8">
        <v>0</v>
      </c>
      <c r="L50" s="9">
        <v>29995</v>
      </c>
      <c r="M50" s="9">
        <v>37377</v>
      </c>
      <c r="N50" s="7">
        <v>65853518</v>
      </c>
      <c r="O50" s="7" t="s">
        <v>68</v>
      </c>
      <c r="P50" s="10">
        <v>700</v>
      </c>
      <c r="Q50" s="3">
        <f>P50*12.5%</f>
        <v>87.5</v>
      </c>
      <c r="R50" s="3">
        <f t="shared" si="1"/>
        <v>787.5</v>
      </c>
      <c r="T50" s="41"/>
      <c r="U50" s="4"/>
      <c r="V50" s="2"/>
      <c r="W50" s="14" t="s">
        <v>255</v>
      </c>
    </row>
    <row r="51" spans="1:23" s="1" customFormat="1" ht="15" customHeight="1" x14ac:dyDescent="0.25">
      <c r="A51" s="1" t="s">
        <v>302</v>
      </c>
      <c r="B51" s="7" t="s">
        <v>194</v>
      </c>
      <c r="C51" s="7" t="s">
        <v>192</v>
      </c>
      <c r="D51" s="7" t="s">
        <v>165</v>
      </c>
      <c r="E51" s="7" t="s">
        <v>27</v>
      </c>
      <c r="F51" s="7" t="s">
        <v>16</v>
      </c>
      <c r="G51" s="7" t="s">
        <v>17</v>
      </c>
      <c r="H51" s="7" t="s">
        <v>212</v>
      </c>
      <c r="I51" s="7" t="s">
        <v>211</v>
      </c>
      <c r="J51" s="7" t="s">
        <v>33</v>
      </c>
      <c r="K51" s="8">
        <v>5</v>
      </c>
      <c r="L51" s="9">
        <v>30358</v>
      </c>
      <c r="M51" s="9">
        <v>36192</v>
      </c>
      <c r="N51" s="7">
        <v>54788626</v>
      </c>
      <c r="O51" s="7" t="s">
        <v>69</v>
      </c>
      <c r="P51" s="10">
        <v>1100</v>
      </c>
      <c r="Q51" s="3">
        <f>P51*12.5%</f>
        <v>137.5</v>
      </c>
      <c r="R51" s="3">
        <f t="shared" si="1"/>
        <v>1237.5</v>
      </c>
      <c r="T51" s="41"/>
      <c r="U51" s="4"/>
      <c r="V51" s="2"/>
      <c r="W51" s="19"/>
    </row>
    <row r="52" spans="1:23" s="1" customFormat="1" ht="15" customHeight="1" x14ac:dyDescent="0.25">
      <c r="A52" s="1" t="s">
        <v>303</v>
      </c>
      <c r="B52" s="7" t="s">
        <v>195</v>
      </c>
      <c r="C52" s="7" t="s">
        <v>196</v>
      </c>
      <c r="D52" s="7" t="s">
        <v>197</v>
      </c>
      <c r="E52" s="7" t="s">
        <v>15</v>
      </c>
      <c r="F52" s="7" t="s">
        <v>16</v>
      </c>
      <c r="G52" s="7" t="s">
        <v>17</v>
      </c>
      <c r="H52" s="7" t="s">
        <v>210</v>
      </c>
      <c r="I52" s="7" t="s">
        <v>224</v>
      </c>
      <c r="J52" s="7" t="s">
        <v>37</v>
      </c>
      <c r="K52" s="8">
        <v>0</v>
      </c>
      <c r="L52" s="9">
        <v>28058</v>
      </c>
      <c r="M52" s="9">
        <v>37987</v>
      </c>
      <c r="N52" s="7">
        <v>52646624</v>
      </c>
      <c r="O52" s="7" t="s">
        <v>70</v>
      </c>
      <c r="P52" s="10">
        <v>1300</v>
      </c>
      <c r="Q52" s="3"/>
      <c r="R52" s="3">
        <f t="shared" si="1"/>
        <v>1300</v>
      </c>
      <c r="T52" s="41"/>
      <c r="U52" s="4"/>
      <c r="V52" s="2"/>
      <c r="W52" s="24"/>
    </row>
    <row r="53" spans="1:23" s="1" customFormat="1" ht="15" customHeight="1" x14ac:dyDescent="0.25">
      <c r="A53" s="1" t="s">
        <v>304</v>
      </c>
      <c r="B53" s="7" t="s">
        <v>198</v>
      </c>
      <c r="C53" s="7" t="s">
        <v>199</v>
      </c>
      <c r="D53" s="7" t="s">
        <v>200</v>
      </c>
      <c r="E53" s="7" t="s">
        <v>27</v>
      </c>
      <c r="F53" s="7" t="s">
        <v>16</v>
      </c>
      <c r="G53" s="7" t="s">
        <v>17</v>
      </c>
      <c r="H53" s="7" t="s">
        <v>212</v>
      </c>
      <c r="I53" s="7" t="s">
        <v>225</v>
      </c>
      <c r="J53" s="7" t="s">
        <v>33</v>
      </c>
      <c r="K53" s="8">
        <v>5</v>
      </c>
      <c r="L53" s="9">
        <v>24844</v>
      </c>
      <c r="M53" s="9">
        <v>37742</v>
      </c>
      <c r="N53" s="7">
        <v>72452447</v>
      </c>
      <c r="O53" s="7" t="s">
        <v>71</v>
      </c>
      <c r="P53" s="10">
        <v>1100</v>
      </c>
      <c r="Q53" s="3">
        <f>P53*12.5%</f>
        <v>137.5</v>
      </c>
      <c r="R53" s="3">
        <f t="shared" si="1"/>
        <v>1237.5</v>
      </c>
      <c r="T53" s="41"/>
      <c r="U53" s="4"/>
      <c r="V53" s="2"/>
      <c r="W53" s="11"/>
    </row>
    <row r="54" spans="1:23" s="1" customFormat="1" ht="15" customHeight="1" x14ac:dyDescent="0.25">
      <c r="A54" s="1" t="s">
        <v>305</v>
      </c>
      <c r="B54" s="7" t="s">
        <v>201</v>
      </c>
      <c r="C54" s="7" t="s">
        <v>150</v>
      </c>
      <c r="D54" s="7" t="s">
        <v>78</v>
      </c>
      <c r="E54" s="7" t="s">
        <v>27</v>
      </c>
      <c r="F54" s="7" t="s">
        <v>16</v>
      </c>
      <c r="G54" s="7" t="s">
        <v>17</v>
      </c>
      <c r="H54" s="7" t="s">
        <v>210</v>
      </c>
      <c r="I54" s="7" t="s">
        <v>223</v>
      </c>
      <c r="J54" s="7" t="s">
        <v>37</v>
      </c>
      <c r="K54" s="8">
        <v>5</v>
      </c>
      <c r="L54" s="9">
        <v>26796</v>
      </c>
      <c r="M54" s="9">
        <v>37561</v>
      </c>
      <c r="N54" s="7">
        <v>61788392</v>
      </c>
      <c r="O54" s="7" t="s">
        <v>72</v>
      </c>
      <c r="P54" s="10">
        <v>1400</v>
      </c>
      <c r="Q54" s="3">
        <f>P54*12.5%</f>
        <v>175</v>
      </c>
      <c r="R54" s="3">
        <f t="shared" si="1"/>
        <v>1575</v>
      </c>
      <c r="T54" s="41"/>
      <c r="U54" s="4"/>
      <c r="V54" s="2"/>
      <c r="W54" s="22"/>
    </row>
    <row r="55" spans="1:23" s="1" customFormat="1" ht="15" customHeight="1" x14ac:dyDescent="0.25">
      <c r="A55" s="1" t="s">
        <v>306</v>
      </c>
      <c r="B55" s="7" t="s">
        <v>202</v>
      </c>
      <c r="C55" s="7" t="s">
        <v>203</v>
      </c>
      <c r="D55" s="7" t="s">
        <v>204</v>
      </c>
      <c r="E55" s="7" t="s">
        <v>27</v>
      </c>
      <c r="F55" s="7" t="s">
        <v>20</v>
      </c>
      <c r="G55" s="7" t="s">
        <v>17</v>
      </c>
      <c r="H55" s="7" t="s">
        <v>213</v>
      </c>
      <c r="I55" s="7" t="s">
        <v>226</v>
      </c>
      <c r="J55" s="7" t="s">
        <v>37</v>
      </c>
      <c r="K55" s="8">
        <v>0</v>
      </c>
      <c r="L55" s="9">
        <v>24940</v>
      </c>
      <c r="M55" s="9">
        <v>38473</v>
      </c>
      <c r="N55" s="7">
        <v>68636318</v>
      </c>
      <c r="O55" s="7" t="s">
        <v>73</v>
      </c>
      <c r="P55" s="10">
        <v>1500</v>
      </c>
      <c r="Q55" s="3">
        <f>P55*12.5%</f>
        <v>187.5</v>
      </c>
      <c r="R55" s="3">
        <f t="shared" si="1"/>
        <v>1687.5</v>
      </c>
      <c r="T55" s="41"/>
      <c r="U55" s="4"/>
      <c r="V55" s="2"/>
      <c r="W55" s="19"/>
    </row>
    <row r="56" spans="1:23" s="1" customFormat="1" ht="15" customHeight="1" x14ac:dyDescent="0.25">
      <c r="A56" s="1" t="s">
        <v>307</v>
      </c>
      <c r="B56" s="7" t="s">
        <v>106</v>
      </c>
      <c r="C56" s="7" t="s">
        <v>205</v>
      </c>
      <c r="D56" s="7" t="s">
        <v>206</v>
      </c>
      <c r="E56" s="7" t="s">
        <v>15</v>
      </c>
      <c r="F56" s="7" t="s">
        <v>20</v>
      </c>
      <c r="G56" s="7" t="s">
        <v>17</v>
      </c>
      <c r="H56" s="7" t="s">
        <v>210</v>
      </c>
      <c r="I56" s="7" t="s">
        <v>211</v>
      </c>
      <c r="J56" s="7" t="s">
        <v>25</v>
      </c>
      <c r="K56" s="8">
        <v>5</v>
      </c>
      <c r="L56" s="9">
        <v>22961</v>
      </c>
      <c r="M56" s="9">
        <v>37196</v>
      </c>
      <c r="N56" s="7">
        <v>82728254</v>
      </c>
      <c r="O56" s="7" t="s">
        <v>74</v>
      </c>
      <c r="P56" s="10">
        <v>1400</v>
      </c>
      <c r="Q56" s="3">
        <f>P56*12.5%</f>
        <v>175</v>
      </c>
      <c r="R56" s="3">
        <f t="shared" si="1"/>
        <v>1575</v>
      </c>
      <c r="T56" s="41"/>
      <c r="U56" s="4"/>
      <c r="V56" s="2"/>
    </row>
    <row r="57" spans="1:23" s="1" customFormat="1" ht="15" customHeight="1" x14ac:dyDescent="0.25">
      <c r="A57" s="1" t="s">
        <v>308</v>
      </c>
      <c r="B57" s="7" t="s">
        <v>207</v>
      </c>
      <c r="C57" s="7" t="s">
        <v>208</v>
      </c>
      <c r="D57" s="7" t="s">
        <v>209</v>
      </c>
      <c r="E57" s="7" t="s">
        <v>24</v>
      </c>
      <c r="F57" s="7" t="s">
        <v>16</v>
      </c>
      <c r="G57" s="7" t="s">
        <v>17</v>
      </c>
      <c r="H57" s="7" t="s">
        <v>213</v>
      </c>
      <c r="I57" s="7" t="s">
        <v>227</v>
      </c>
      <c r="J57" s="7" t="s">
        <v>37</v>
      </c>
      <c r="K57" s="8">
        <v>0</v>
      </c>
      <c r="L57" s="9">
        <v>28934</v>
      </c>
      <c r="M57" s="9">
        <v>34973</v>
      </c>
      <c r="N57" s="7">
        <v>45517655</v>
      </c>
      <c r="O57" s="7" t="s">
        <v>75</v>
      </c>
      <c r="P57" s="10">
        <v>2700</v>
      </c>
      <c r="Q57" s="3"/>
      <c r="R57" s="3">
        <f t="shared" si="1"/>
        <v>2700</v>
      </c>
      <c r="T57" s="41"/>
      <c r="U57" s="4"/>
      <c r="V57" s="2"/>
    </row>
  </sheetData>
  <mergeCells count="8">
    <mergeCell ref="U28:V28"/>
    <mergeCell ref="U10:V10"/>
    <mergeCell ref="U12:V12"/>
    <mergeCell ref="U8:V8"/>
    <mergeCell ref="U16:V16"/>
    <mergeCell ref="U18:V18"/>
    <mergeCell ref="U22:V22"/>
    <mergeCell ref="U24:V24"/>
  </mergeCells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zoomScale="210" zoomScaleNormal="210" workbookViewId="0">
      <selection activeCell="E3" sqref="E3"/>
    </sheetView>
  </sheetViews>
  <sheetFormatPr baseColWidth="10" defaultRowHeight="15" x14ac:dyDescent="0.25"/>
  <cols>
    <col min="1" max="1" width="5" customWidth="1"/>
    <col min="3" max="3" width="12.7109375" bestFit="1" customWidth="1"/>
  </cols>
  <sheetData>
    <row r="2" spans="1:3" x14ac:dyDescent="0.25">
      <c r="A2">
        <v>1</v>
      </c>
      <c r="B2" s="26" t="s">
        <v>3</v>
      </c>
      <c r="C2" s="26" t="s">
        <v>4</v>
      </c>
    </row>
    <row r="3" spans="1:3" x14ac:dyDescent="0.25">
      <c r="B3" s="7" t="s">
        <v>15</v>
      </c>
      <c r="C3" s="7" t="s">
        <v>16</v>
      </c>
    </row>
    <row r="5" spans="1:3" x14ac:dyDescent="0.25">
      <c r="A5">
        <v>2</v>
      </c>
      <c r="B5" s="26" t="s">
        <v>7</v>
      </c>
    </row>
    <row r="6" spans="1:3" x14ac:dyDescent="0.25">
      <c r="B6" s="7" t="s">
        <v>211</v>
      </c>
    </row>
    <row r="7" spans="1:3" x14ac:dyDescent="0.25">
      <c r="B7" s="7" t="s">
        <v>216</v>
      </c>
    </row>
    <row r="9" spans="1:3" x14ac:dyDescent="0.25">
      <c r="A9">
        <v>3</v>
      </c>
      <c r="B9" s="26" t="s">
        <v>6</v>
      </c>
    </row>
    <row r="10" spans="1:3" x14ac:dyDescent="0.25">
      <c r="B10" s="7" t="s">
        <v>313</v>
      </c>
    </row>
    <row r="12" spans="1:3" x14ac:dyDescent="0.25">
      <c r="A12">
        <v>4</v>
      </c>
      <c r="B12" s="26" t="s">
        <v>14</v>
      </c>
    </row>
    <row r="13" spans="1:3" x14ac:dyDescent="0.25">
      <c r="B13" t="s">
        <v>317</v>
      </c>
    </row>
    <row r="15" spans="1:3" x14ac:dyDescent="0.25">
      <c r="A15">
        <v>5</v>
      </c>
      <c r="B15" s="26" t="s">
        <v>6</v>
      </c>
    </row>
    <row r="16" spans="1:3" x14ac:dyDescent="0.25">
      <c r="B16" s="7" t="s">
        <v>210</v>
      </c>
    </row>
    <row r="18" spans="1:3" x14ac:dyDescent="0.25">
      <c r="A18">
        <v>6</v>
      </c>
      <c r="B18" s="26" t="s">
        <v>3</v>
      </c>
      <c r="C18" s="26" t="s">
        <v>4</v>
      </c>
    </row>
    <row r="19" spans="1:3" x14ac:dyDescent="0.25">
      <c r="B19" s="7" t="s">
        <v>15</v>
      </c>
      <c r="C19" s="7" t="s">
        <v>16</v>
      </c>
    </row>
    <row r="21" spans="1:3" x14ac:dyDescent="0.25">
      <c r="A21">
        <v>7</v>
      </c>
      <c r="B21" s="26" t="s">
        <v>3</v>
      </c>
      <c r="C21" s="26" t="s">
        <v>7</v>
      </c>
    </row>
    <row r="22" spans="1:3" x14ac:dyDescent="0.25">
      <c r="B22" s="7" t="s">
        <v>27</v>
      </c>
      <c r="C22" s="7" t="s">
        <v>222</v>
      </c>
    </row>
    <row r="24" spans="1:3" x14ac:dyDescent="0.25">
      <c r="A24">
        <v>8</v>
      </c>
      <c r="B24" s="26" t="s">
        <v>9</v>
      </c>
      <c r="C24" s="26" t="s">
        <v>9</v>
      </c>
    </row>
    <row r="25" spans="1:3" x14ac:dyDescent="0.25">
      <c r="B25" t="s">
        <v>325</v>
      </c>
      <c r="C25" t="s">
        <v>326</v>
      </c>
    </row>
    <row r="27" spans="1:3" x14ac:dyDescent="0.25">
      <c r="A27">
        <v>9</v>
      </c>
      <c r="B27" s="26" t="s">
        <v>3</v>
      </c>
    </row>
    <row r="28" spans="1:3" x14ac:dyDescent="0.25">
      <c r="B28" s="7" t="s">
        <v>15</v>
      </c>
    </row>
    <row r="30" spans="1:3" x14ac:dyDescent="0.25">
      <c r="A30">
        <v>10</v>
      </c>
      <c r="B30" s="26" t="s">
        <v>10</v>
      </c>
      <c r="C30" s="26" t="s">
        <v>10</v>
      </c>
    </row>
    <row r="31" spans="1:3" x14ac:dyDescent="0.25">
      <c r="B31" t="s">
        <v>328</v>
      </c>
      <c r="C31" t="s">
        <v>329</v>
      </c>
    </row>
    <row r="33" spans="1:3" x14ac:dyDescent="0.25">
      <c r="A33">
        <v>11</v>
      </c>
      <c r="B33" s="26" t="s">
        <v>7</v>
      </c>
      <c r="C33" s="26" t="s">
        <v>7</v>
      </c>
    </row>
    <row r="34" spans="1:3" x14ac:dyDescent="0.25">
      <c r="B34" s="7" t="s">
        <v>330</v>
      </c>
      <c r="C34" s="7" t="s">
        <v>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7:W65"/>
  <sheetViews>
    <sheetView topLeftCell="O1" workbookViewId="0">
      <selection activeCell="R60" sqref="R60"/>
    </sheetView>
  </sheetViews>
  <sheetFormatPr baseColWidth="10" defaultRowHeight="12.75" x14ac:dyDescent="0.25"/>
  <cols>
    <col min="1" max="1" width="11.42578125" style="2"/>
    <col min="2" max="2" width="20.7109375" style="2" customWidth="1"/>
    <col min="3" max="3" width="21.5703125" style="2" bestFit="1" customWidth="1"/>
    <col min="4" max="4" width="57.7109375" style="2" bestFit="1" customWidth="1"/>
    <col min="5" max="6" width="11.85546875" style="2" bestFit="1" customWidth="1"/>
    <col min="7" max="7" width="10.28515625" style="2" bestFit="1" customWidth="1"/>
    <col min="8" max="8" width="9.28515625" style="2" bestFit="1" customWidth="1"/>
    <col min="9" max="9" width="26.7109375" style="2" customWidth="1"/>
    <col min="10" max="10" width="6" style="2" bestFit="1" customWidth="1"/>
    <col min="11" max="11" width="6.7109375" style="2" bestFit="1" customWidth="1"/>
    <col min="12" max="12" width="11.85546875" style="2" bestFit="1" customWidth="1"/>
    <col min="13" max="13" width="11.28515625" style="2" bestFit="1" customWidth="1"/>
    <col min="14" max="14" width="10.140625" style="2" bestFit="1" customWidth="1"/>
    <col min="15" max="15" width="26.42578125" style="2" bestFit="1" customWidth="1"/>
    <col min="16" max="16" width="13.28515625" style="2" bestFit="1" customWidth="1"/>
    <col min="17" max="17" width="11.42578125" style="2"/>
    <col min="18" max="18" width="15" style="2" bestFit="1" customWidth="1"/>
    <col min="19" max="19" width="11.42578125" style="2"/>
    <col min="20" max="20" width="3" style="2" bestFit="1" customWidth="1"/>
    <col min="21" max="21" width="54.7109375" style="4" customWidth="1"/>
    <col min="22" max="16384" width="11.42578125" style="2"/>
  </cols>
  <sheetData>
    <row r="7" spans="1:22" s="1" customFormat="1" ht="15" customHeight="1" x14ac:dyDescent="0.25">
      <c r="A7" s="6" t="s">
        <v>258</v>
      </c>
      <c r="B7" s="6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9</v>
      </c>
      <c r="L7" s="6" t="s">
        <v>10</v>
      </c>
      <c r="M7" s="6" t="s">
        <v>11</v>
      </c>
      <c r="N7" s="6" t="s">
        <v>12</v>
      </c>
      <c r="O7" s="6" t="s">
        <v>13</v>
      </c>
      <c r="P7" s="6" t="s">
        <v>14</v>
      </c>
      <c r="Q7" s="6" t="s">
        <v>228</v>
      </c>
      <c r="R7" s="6" t="s">
        <v>229</v>
      </c>
      <c r="U7" s="5"/>
    </row>
    <row r="8" spans="1:22" s="1" customFormat="1" ht="15" customHeight="1" x14ac:dyDescent="0.25">
      <c r="A8" s="1" t="s">
        <v>259</v>
      </c>
      <c r="B8" s="7" t="s">
        <v>76</v>
      </c>
      <c r="C8" s="7" t="s">
        <v>77</v>
      </c>
      <c r="D8" s="7" t="s">
        <v>78</v>
      </c>
      <c r="E8" s="7" t="s">
        <v>15</v>
      </c>
      <c r="F8" s="7" t="s">
        <v>16</v>
      </c>
      <c r="G8" s="7" t="s">
        <v>17</v>
      </c>
      <c r="H8" s="7" t="s">
        <v>210</v>
      </c>
      <c r="I8" s="7" t="s">
        <v>211</v>
      </c>
      <c r="J8" s="7" t="s">
        <v>18</v>
      </c>
      <c r="K8" s="8">
        <v>0</v>
      </c>
      <c r="L8" s="9">
        <v>30787</v>
      </c>
      <c r="M8" s="9">
        <v>35551</v>
      </c>
      <c r="N8" s="7">
        <v>37887798</v>
      </c>
      <c r="O8" s="7" t="s">
        <v>19</v>
      </c>
      <c r="P8" s="10">
        <v>800</v>
      </c>
      <c r="Q8" s="3">
        <f>P8*12.5%</f>
        <v>100</v>
      </c>
      <c r="R8" s="3">
        <f t="shared" ref="R8:R39" si="0">P8+Q8</f>
        <v>900</v>
      </c>
      <c r="U8" s="36" t="s">
        <v>230</v>
      </c>
      <c r="V8" s="37"/>
    </row>
    <row r="9" spans="1:22" s="1" customFormat="1" ht="15" customHeight="1" x14ac:dyDescent="0.25">
      <c r="A9" s="1" t="s">
        <v>260</v>
      </c>
      <c r="B9" s="7" t="s">
        <v>79</v>
      </c>
      <c r="C9" s="7" t="s">
        <v>80</v>
      </c>
      <c r="D9" s="7" t="s">
        <v>81</v>
      </c>
      <c r="E9" s="7" t="s">
        <v>15</v>
      </c>
      <c r="F9" s="7" t="s">
        <v>20</v>
      </c>
      <c r="G9" s="7" t="s">
        <v>21</v>
      </c>
      <c r="H9" s="7" t="s">
        <v>212</v>
      </c>
      <c r="I9" s="7" t="s">
        <v>211</v>
      </c>
      <c r="J9" s="7" t="s">
        <v>18</v>
      </c>
      <c r="K9" s="8">
        <v>2</v>
      </c>
      <c r="L9" s="9">
        <v>27588</v>
      </c>
      <c r="M9" s="9">
        <v>37347</v>
      </c>
      <c r="N9" s="7">
        <v>33566775</v>
      </c>
      <c r="O9" s="7" t="s">
        <v>22</v>
      </c>
      <c r="P9" s="10">
        <v>1400</v>
      </c>
      <c r="Q9" s="3">
        <f>P9*12.5%</f>
        <v>175</v>
      </c>
      <c r="R9" s="3">
        <f t="shared" si="0"/>
        <v>1575</v>
      </c>
      <c r="T9" s="1">
        <v>1</v>
      </c>
      <c r="U9" s="12" t="s">
        <v>231</v>
      </c>
      <c r="V9" s="11">
        <f>DSUM(personal,R7,'Criterios Resuelto'!B1:C2)</f>
        <v>6262.5</v>
      </c>
    </row>
    <row r="10" spans="1:22" s="1" customFormat="1" ht="15" customHeight="1" x14ac:dyDescent="0.25">
      <c r="A10" s="1" t="s">
        <v>261</v>
      </c>
      <c r="B10" s="7" t="s">
        <v>82</v>
      </c>
      <c r="C10" s="7" t="s">
        <v>83</v>
      </c>
      <c r="D10" s="7" t="s">
        <v>84</v>
      </c>
      <c r="E10" s="7" t="s">
        <v>15</v>
      </c>
      <c r="F10" s="7" t="s">
        <v>20</v>
      </c>
      <c r="G10" s="7" t="s">
        <v>21</v>
      </c>
      <c r="H10" s="7" t="s">
        <v>210</v>
      </c>
      <c r="I10" s="7" t="s">
        <v>211</v>
      </c>
      <c r="J10" s="7" t="s">
        <v>18</v>
      </c>
      <c r="K10" s="8">
        <v>0</v>
      </c>
      <c r="L10" s="9">
        <v>26127</v>
      </c>
      <c r="M10" s="9">
        <v>35125</v>
      </c>
      <c r="N10" s="7">
        <v>22424783</v>
      </c>
      <c r="O10" s="7" t="s">
        <v>23</v>
      </c>
      <c r="P10" s="10">
        <v>800</v>
      </c>
      <c r="Q10" s="3"/>
      <c r="R10" s="3">
        <f t="shared" si="0"/>
        <v>800</v>
      </c>
      <c r="U10" s="29"/>
      <c r="V10" s="30"/>
    </row>
    <row r="11" spans="1:22" s="1" customFormat="1" ht="15" customHeight="1" x14ac:dyDescent="0.25">
      <c r="A11" s="1" t="s">
        <v>262</v>
      </c>
      <c r="B11" s="7" t="s">
        <v>85</v>
      </c>
      <c r="C11" s="7" t="s">
        <v>86</v>
      </c>
      <c r="D11" s="7" t="s">
        <v>87</v>
      </c>
      <c r="E11" s="7" t="s">
        <v>24</v>
      </c>
      <c r="F11" s="7" t="s">
        <v>20</v>
      </c>
      <c r="G11" s="7" t="s">
        <v>17</v>
      </c>
      <c r="H11" s="7" t="s">
        <v>212</v>
      </c>
      <c r="I11" s="7" t="s">
        <v>211</v>
      </c>
      <c r="J11" s="7" t="s">
        <v>25</v>
      </c>
      <c r="K11" s="8">
        <v>3</v>
      </c>
      <c r="L11" s="9">
        <v>22146</v>
      </c>
      <c r="M11" s="9">
        <v>35704</v>
      </c>
      <c r="N11" s="7">
        <v>78271343</v>
      </c>
      <c r="O11" s="7" t="s">
        <v>26</v>
      </c>
      <c r="P11" s="10">
        <v>2800</v>
      </c>
      <c r="Q11" s="3">
        <f>P11*12.5%</f>
        <v>350</v>
      </c>
      <c r="R11" s="3">
        <f t="shared" si="0"/>
        <v>3150</v>
      </c>
      <c r="T11" s="1">
        <v>2</v>
      </c>
      <c r="U11" s="12" t="s">
        <v>232</v>
      </c>
      <c r="V11" s="11">
        <f>DSUM(personal,Q7,'Criterios Resuelto'!B4:B6)</f>
        <v>4587.5</v>
      </c>
    </row>
    <row r="12" spans="1:22" s="1" customFormat="1" ht="15" customHeight="1" x14ac:dyDescent="0.25">
      <c r="A12" s="1" t="s">
        <v>263</v>
      </c>
      <c r="B12" s="7" t="s">
        <v>82</v>
      </c>
      <c r="C12" s="7" t="s">
        <v>88</v>
      </c>
      <c r="D12" s="7" t="s">
        <v>89</v>
      </c>
      <c r="E12" s="7" t="s">
        <v>27</v>
      </c>
      <c r="F12" s="7" t="s">
        <v>20</v>
      </c>
      <c r="G12" s="7" t="s">
        <v>17</v>
      </c>
      <c r="H12" s="7" t="s">
        <v>213</v>
      </c>
      <c r="I12" s="7" t="s">
        <v>214</v>
      </c>
      <c r="J12" s="7" t="s">
        <v>18</v>
      </c>
      <c r="K12" s="8">
        <v>5</v>
      </c>
      <c r="L12" s="9">
        <v>26495</v>
      </c>
      <c r="M12" s="9">
        <v>35827</v>
      </c>
      <c r="N12" s="7">
        <v>87896884</v>
      </c>
      <c r="O12" s="7" t="s">
        <v>28</v>
      </c>
      <c r="P12" s="10">
        <v>1200</v>
      </c>
      <c r="Q12" s="3">
        <f>P12*12.5%</f>
        <v>150</v>
      </c>
      <c r="R12" s="3">
        <f t="shared" si="0"/>
        <v>1350</v>
      </c>
      <c r="U12" s="29"/>
      <c r="V12" s="30"/>
    </row>
    <row r="13" spans="1:22" s="1" customFormat="1" ht="15" customHeight="1" x14ac:dyDescent="0.25">
      <c r="A13" s="1" t="s">
        <v>264</v>
      </c>
      <c r="B13" s="7" t="s">
        <v>90</v>
      </c>
      <c r="C13" s="7" t="s">
        <v>91</v>
      </c>
      <c r="D13" s="7" t="s">
        <v>92</v>
      </c>
      <c r="E13" s="7" t="s">
        <v>27</v>
      </c>
      <c r="F13" s="7" t="s">
        <v>20</v>
      </c>
      <c r="G13" s="7" t="s">
        <v>17</v>
      </c>
      <c r="H13" s="7" t="s">
        <v>210</v>
      </c>
      <c r="I13" s="7" t="s">
        <v>211</v>
      </c>
      <c r="J13" s="7" t="s">
        <v>25</v>
      </c>
      <c r="K13" s="8">
        <v>0</v>
      </c>
      <c r="L13" s="9">
        <v>22704</v>
      </c>
      <c r="M13" s="9">
        <v>37165</v>
      </c>
      <c r="N13" s="7">
        <v>86754882</v>
      </c>
      <c r="O13" s="7" t="s">
        <v>29</v>
      </c>
      <c r="P13" s="10">
        <v>1300</v>
      </c>
      <c r="Q13" s="3">
        <f>P13*12.5%</f>
        <v>162.5</v>
      </c>
      <c r="R13" s="3">
        <f t="shared" si="0"/>
        <v>1462.5</v>
      </c>
      <c r="T13" s="1">
        <v>3</v>
      </c>
      <c r="U13" s="12" t="s">
        <v>233</v>
      </c>
      <c r="V13" s="11">
        <f>DSUM(personal,R7,'Criterios Resuelto'!B8:B9)</f>
        <v>45200</v>
      </c>
    </row>
    <row r="14" spans="1:22" s="1" customFormat="1" ht="15" customHeight="1" x14ac:dyDescent="0.25">
      <c r="A14" s="1" t="s">
        <v>265</v>
      </c>
      <c r="B14" s="7" t="s">
        <v>93</v>
      </c>
      <c r="C14" s="7" t="s">
        <v>94</v>
      </c>
      <c r="D14" s="7" t="s">
        <v>95</v>
      </c>
      <c r="E14" s="7" t="s">
        <v>27</v>
      </c>
      <c r="F14" s="7" t="s">
        <v>16</v>
      </c>
      <c r="G14" s="7" t="s">
        <v>17</v>
      </c>
      <c r="H14" s="7" t="s">
        <v>210</v>
      </c>
      <c r="I14" s="7" t="s">
        <v>211</v>
      </c>
      <c r="J14" s="7" t="s">
        <v>25</v>
      </c>
      <c r="K14" s="8">
        <v>0</v>
      </c>
      <c r="L14" s="9">
        <v>29161</v>
      </c>
      <c r="M14" s="9">
        <v>37135</v>
      </c>
      <c r="N14" s="7">
        <v>36564698</v>
      </c>
      <c r="O14" s="7" t="s">
        <v>30</v>
      </c>
      <c r="P14" s="10">
        <v>1900</v>
      </c>
      <c r="Q14" s="3">
        <f>P14*12.5%</f>
        <v>237.5</v>
      </c>
      <c r="R14" s="3">
        <f t="shared" si="0"/>
        <v>2137.5</v>
      </c>
      <c r="U14" s="29"/>
      <c r="V14" s="30"/>
    </row>
    <row r="15" spans="1:22" s="1" customFormat="1" ht="15" customHeight="1" x14ac:dyDescent="0.25">
      <c r="A15" s="1" t="s">
        <v>266</v>
      </c>
      <c r="B15" s="7" t="s">
        <v>96</v>
      </c>
      <c r="C15" s="7" t="s">
        <v>97</v>
      </c>
      <c r="D15" s="7" t="s">
        <v>98</v>
      </c>
      <c r="E15" s="7" t="s">
        <v>27</v>
      </c>
      <c r="F15" s="7" t="s">
        <v>20</v>
      </c>
      <c r="G15" s="7" t="s">
        <v>17</v>
      </c>
      <c r="H15" s="7" t="s">
        <v>212</v>
      </c>
      <c r="I15" s="7" t="s">
        <v>211</v>
      </c>
      <c r="J15" s="7" t="s">
        <v>25</v>
      </c>
      <c r="K15" s="8">
        <v>5</v>
      </c>
      <c r="L15" s="9">
        <v>24596</v>
      </c>
      <c r="M15" s="9">
        <v>37926</v>
      </c>
      <c r="N15" s="7">
        <v>58556554</v>
      </c>
      <c r="O15" s="7" t="s">
        <v>31</v>
      </c>
      <c r="P15" s="10">
        <v>1800</v>
      </c>
      <c r="Q15" s="3">
        <f>P15*12.5%</f>
        <v>225</v>
      </c>
      <c r="R15" s="3">
        <f t="shared" si="0"/>
        <v>2025</v>
      </c>
      <c r="T15" s="1">
        <v>4</v>
      </c>
      <c r="U15" s="12" t="s">
        <v>234</v>
      </c>
      <c r="V15" s="11">
        <f>DSUM(personal,P7,'Criterios Resuelto'!B11:C12)</f>
        <v>13800</v>
      </c>
    </row>
    <row r="16" spans="1:22" s="1" customFormat="1" ht="15" customHeight="1" x14ac:dyDescent="0.25">
      <c r="A16" s="1" t="s">
        <v>267</v>
      </c>
      <c r="B16" s="7" t="s">
        <v>99</v>
      </c>
      <c r="C16" s="7" t="s">
        <v>100</v>
      </c>
      <c r="D16" s="7" t="s">
        <v>101</v>
      </c>
      <c r="E16" s="7" t="s">
        <v>27</v>
      </c>
      <c r="F16" s="7" t="s">
        <v>16</v>
      </c>
      <c r="G16" s="7" t="s">
        <v>17</v>
      </c>
      <c r="H16" s="7" t="s">
        <v>213</v>
      </c>
      <c r="I16" s="7" t="s">
        <v>211</v>
      </c>
      <c r="J16" s="7" t="s">
        <v>25</v>
      </c>
      <c r="K16" s="8">
        <v>0</v>
      </c>
      <c r="L16" s="9">
        <v>28672</v>
      </c>
      <c r="M16" s="9">
        <v>35551</v>
      </c>
      <c r="N16" s="7">
        <v>79777475</v>
      </c>
      <c r="O16" s="7" t="s">
        <v>32</v>
      </c>
      <c r="P16" s="10">
        <v>1300</v>
      </c>
      <c r="Q16" s="3"/>
      <c r="R16" s="3">
        <f t="shared" si="0"/>
        <v>1300</v>
      </c>
      <c r="U16" s="33"/>
      <c r="V16" s="35"/>
    </row>
    <row r="17" spans="1:22" s="1" customFormat="1" ht="15" customHeight="1" x14ac:dyDescent="0.25">
      <c r="A17" s="1" t="s">
        <v>268</v>
      </c>
      <c r="B17" s="7" t="s">
        <v>102</v>
      </c>
      <c r="C17" s="7" t="s">
        <v>103</v>
      </c>
      <c r="D17" s="7" t="s">
        <v>78</v>
      </c>
      <c r="E17" s="7" t="s">
        <v>27</v>
      </c>
      <c r="F17" s="7" t="s">
        <v>16</v>
      </c>
      <c r="G17" s="7" t="s">
        <v>17</v>
      </c>
      <c r="H17" s="7" t="s">
        <v>210</v>
      </c>
      <c r="I17" s="7" t="s">
        <v>211</v>
      </c>
      <c r="J17" s="7" t="s">
        <v>33</v>
      </c>
      <c r="K17" s="8">
        <v>5</v>
      </c>
      <c r="L17" s="9">
        <v>25342</v>
      </c>
      <c r="M17" s="9">
        <v>35217</v>
      </c>
      <c r="N17" s="7">
        <v>78625473</v>
      </c>
      <c r="O17" s="7" t="s">
        <v>34</v>
      </c>
      <c r="P17" s="10">
        <v>1200</v>
      </c>
      <c r="Q17" s="3">
        <f>P17*12.5%</f>
        <v>150</v>
      </c>
      <c r="R17" s="3">
        <f t="shared" si="0"/>
        <v>1350</v>
      </c>
      <c r="T17" s="1">
        <v>5</v>
      </c>
      <c r="U17" s="12" t="s">
        <v>236</v>
      </c>
      <c r="V17" s="11">
        <f>DSUM(personal,Q7,'Criterios Resuelto'!B14:B15)</f>
        <v>775</v>
      </c>
    </row>
    <row r="18" spans="1:22" s="1" customFormat="1" ht="15" customHeight="1" x14ac:dyDescent="0.25">
      <c r="A18" s="1" t="s">
        <v>269</v>
      </c>
      <c r="B18" s="7" t="s">
        <v>76</v>
      </c>
      <c r="C18" s="7" t="s">
        <v>104</v>
      </c>
      <c r="D18" s="7" t="s">
        <v>105</v>
      </c>
      <c r="E18" s="7" t="s">
        <v>27</v>
      </c>
      <c r="F18" s="7" t="s">
        <v>20</v>
      </c>
      <c r="G18" s="7" t="s">
        <v>17</v>
      </c>
      <c r="H18" s="7" t="s">
        <v>210</v>
      </c>
      <c r="I18" s="7" t="s">
        <v>211</v>
      </c>
      <c r="J18" s="7" t="s">
        <v>18</v>
      </c>
      <c r="K18" s="8">
        <v>0</v>
      </c>
      <c r="L18" s="9">
        <v>25360</v>
      </c>
      <c r="M18" s="9">
        <v>38353</v>
      </c>
      <c r="N18" s="7">
        <v>67562579</v>
      </c>
      <c r="O18" s="7" t="s">
        <v>35</v>
      </c>
      <c r="P18" s="10">
        <v>1800</v>
      </c>
      <c r="Q18" s="3">
        <f>P18*12.5%</f>
        <v>225</v>
      </c>
      <c r="R18" s="3">
        <f t="shared" si="0"/>
        <v>2025</v>
      </c>
    </row>
    <row r="19" spans="1:22" s="1" customFormat="1" ht="15" customHeight="1" x14ac:dyDescent="0.25">
      <c r="A19" s="1" t="s">
        <v>270</v>
      </c>
      <c r="B19" s="7" t="s">
        <v>106</v>
      </c>
      <c r="C19" s="7" t="s">
        <v>107</v>
      </c>
      <c r="D19" s="7" t="s">
        <v>108</v>
      </c>
      <c r="E19" s="7" t="s">
        <v>15</v>
      </c>
      <c r="F19" s="7" t="s">
        <v>20</v>
      </c>
      <c r="G19" s="7" t="s">
        <v>17</v>
      </c>
      <c r="H19" s="7" t="s">
        <v>212</v>
      </c>
      <c r="I19" s="7" t="s">
        <v>211</v>
      </c>
      <c r="J19" s="7" t="s">
        <v>33</v>
      </c>
      <c r="K19" s="8">
        <v>5</v>
      </c>
      <c r="L19" s="9">
        <v>28499</v>
      </c>
      <c r="M19" s="9">
        <v>37591</v>
      </c>
      <c r="N19" s="7">
        <v>89654334</v>
      </c>
      <c r="O19" s="7" t="s">
        <v>36</v>
      </c>
      <c r="P19" s="10">
        <v>700</v>
      </c>
      <c r="Q19" s="3">
        <f>P19*12.5%</f>
        <v>87.5</v>
      </c>
      <c r="R19" s="3">
        <f t="shared" si="0"/>
        <v>787.5</v>
      </c>
      <c r="U19" s="5"/>
    </row>
    <row r="20" spans="1:22" s="1" customFormat="1" ht="15" customHeight="1" x14ac:dyDescent="0.25">
      <c r="A20" s="1" t="s">
        <v>271</v>
      </c>
      <c r="B20" s="7" t="s">
        <v>109</v>
      </c>
      <c r="C20" s="7" t="s">
        <v>110</v>
      </c>
      <c r="D20" s="7" t="s">
        <v>111</v>
      </c>
      <c r="E20" s="7" t="s">
        <v>15</v>
      </c>
      <c r="F20" s="7" t="s">
        <v>20</v>
      </c>
      <c r="G20" s="7" t="s">
        <v>17</v>
      </c>
      <c r="H20" s="7" t="s">
        <v>210</v>
      </c>
      <c r="I20" s="7" t="s">
        <v>211</v>
      </c>
      <c r="J20" s="7" t="s">
        <v>37</v>
      </c>
      <c r="K20" s="8">
        <v>0</v>
      </c>
      <c r="L20" s="9">
        <v>29700</v>
      </c>
      <c r="M20" s="9">
        <v>37773</v>
      </c>
      <c r="N20" s="7">
        <v>78592332</v>
      </c>
      <c r="O20" s="7" t="s">
        <v>38</v>
      </c>
      <c r="P20" s="10">
        <v>1300</v>
      </c>
      <c r="Q20" s="3"/>
      <c r="R20" s="3">
        <f t="shared" si="0"/>
        <v>1300</v>
      </c>
      <c r="U20" s="38" t="s">
        <v>235</v>
      </c>
      <c r="V20" s="38"/>
    </row>
    <row r="21" spans="1:22" s="1" customFormat="1" ht="15" customHeight="1" x14ac:dyDescent="0.25">
      <c r="A21" s="1" t="s">
        <v>272</v>
      </c>
      <c r="B21" s="7" t="s">
        <v>112</v>
      </c>
      <c r="C21" s="7" t="s">
        <v>113</v>
      </c>
      <c r="D21" s="7" t="s">
        <v>114</v>
      </c>
      <c r="E21" s="7" t="s">
        <v>27</v>
      </c>
      <c r="F21" s="7" t="s">
        <v>20</v>
      </c>
      <c r="G21" s="7" t="s">
        <v>17</v>
      </c>
      <c r="H21" s="7" t="s">
        <v>212</v>
      </c>
      <c r="I21" s="7" t="s">
        <v>211</v>
      </c>
      <c r="J21" s="7" t="s">
        <v>18</v>
      </c>
      <c r="K21" s="8">
        <v>3</v>
      </c>
      <c r="L21" s="9">
        <v>26563</v>
      </c>
      <c r="M21" s="9">
        <v>36100</v>
      </c>
      <c r="N21" s="7">
        <v>76457448</v>
      </c>
      <c r="O21" s="7" t="s">
        <v>39</v>
      </c>
      <c r="P21" s="10">
        <v>1200</v>
      </c>
      <c r="Q21" s="3">
        <f>P21*12.5%</f>
        <v>150</v>
      </c>
      <c r="R21" s="3">
        <f t="shared" si="0"/>
        <v>1350</v>
      </c>
      <c r="T21" s="1">
        <v>6</v>
      </c>
      <c r="U21" s="12" t="s">
        <v>237</v>
      </c>
      <c r="V21" s="11">
        <f>DCOUNT(personal,P7,'Criterios Resuelto'!B17:B18)</f>
        <v>7</v>
      </c>
    </row>
    <row r="22" spans="1:22" s="1" customFormat="1" ht="15" customHeight="1" x14ac:dyDescent="0.25">
      <c r="A22" s="1" t="s">
        <v>273</v>
      </c>
      <c r="B22" s="7" t="s">
        <v>115</v>
      </c>
      <c r="C22" s="7" t="s">
        <v>116</v>
      </c>
      <c r="D22" s="7" t="s">
        <v>114</v>
      </c>
      <c r="E22" s="7" t="s">
        <v>27</v>
      </c>
      <c r="F22" s="7" t="s">
        <v>20</v>
      </c>
      <c r="G22" s="7" t="s">
        <v>17</v>
      </c>
      <c r="H22" s="7" t="s">
        <v>210</v>
      </c>
      <c r="I22" s="7" t="s">
        <v>211</v>
      </c>
      <c r="J22" s="7" t="s">
        <v>18</v>
      </c>
      <c r="K22" s="8">
        <v>0</v>
      </c>
      <c r="L22" s="9">
        <v>22901</v>
      </c>
      <c r="M22" s="9">
        <v>37377</v>
      </c>
      <c r="N22" s="7">
        <v>99431274</v>
      </c>
      <c r="O22" s="7" t="s">
        <v>40</v>
      </c>
      <c r="P22" s="10">
        <v>2000</v>
      </c>
      <c r="Q22" s="3"/>
      <c r="R22" s="3">
        <f t="shared" si="0"/>
        <v>2000</v>
      </c>
      <c r="U22" s="29"/>
      <c r="V22" s="30"/>
    </row>
    <row r="23" spans="1:22" s="1" customFormat="1" x14ac:dyDescent="0.25">
      <c r="A23" s="1" t="s">
        <v>274</v>
      </c>
      <c r="B23" s="7" t="s">
        <v>117</v>
      </c>
      <c r="C23" s="7" t="s">
        <v>118</v>
      </c>
      <c r="D23" s="7" t="s">
        <v>119</v>
      </c>
      <c r="E23" s="7" t="s">
        <v>15</v>
      </c>
      <c r="F23" s="7" t="s">
        <v>20</v>
      </c>
      <c r="G23" s="7" t="s">
        <v>17</v>
      </c>
      <c r="H23" s="7" t="s">
        <v>213</v>
      </c>
      <c r="I23" s="7" t="s">
        <v>211</v>
      </c>
      <c r="J23" s="7" t="s">
        <v>25</v>
      </c>
      <c r="K23" s="8">
        <v>1</v>
      </c>
      <c r="L23" s="9">
        <v>25314</v>
      </c>
      <c r="M23" s="9">
        <v>36739</v>
      </c>
      <c r="N23" s="7">
        <v>94999261</v>
      </c>
      <c r="O23" s="7" t="s">
        <v>41</v>
      </c>
      <c r="P23" s="10">
        <v>800</v>
      </c>
      <c r="Q23" s="3">
        <f>P23*12.5%</f>
        <v>100</v>
      </c>
      <c r="R23" s="3">
        <f t="shared" si="0"/>
        <v>900</v>
      </c>
      <c r="T23" s="1">
        <v>7</v>
      </c>
      <c r="U23" s="12" t="s">
        <v>238</v>
      </c>
      <c r="V23" s="11">
        <f>DCOUNT(personal,Q7,'Criterios Resuelto'!B20:B21)</f>
        <v>13</v>
      </c>
    </row>
    <row r="24" spans="1:22" s="1" customFormat="1" ht="15" customHeight="1" x14ac:dyDescent="0.25">
      <c r="A24" s="1" t="s">
        <v>275</v>
      </c>
      <c r="B24" s="7" t="s">
        <v>120</v>
      </c>
      <c r="C24" s="7" t="s">
        <v>121</v>
      </c>
      <c r="D24" s="7" t="s">
        <v>122</v>
      </c>
      <c r="E24" s="7" t="s">
        <v>27</v>
      </c>
      <c r="F24" s="7" t="s">
        <v>20</v>
      </c>
      <c r="G24" s="7" t="s">
        <v>17</v>
      </c>
      <c r="H24" s="7" t="s">
        <v>212</v>
      </c>
      <c r="I24" s="7" t="s">
        <v>211</v>
      </c>
      <c r="J24" s="7" t="s">
        <v>25</v>
      </c>
      <c r="K24" s="8">
        <v>0</v>
      </c>
      <c r="L24" s="9">
        <v>31129</v>
      </c>
      <c r="M24" s="9">
        <v>37104</v>
      </c>
      <c r="N24" s="7">
        <v>83856267</v>
      </c>
      <c r="O24" s="7" t="s">
        <v>42</v>
      </c>
      <c r="P24" s="10">
        <v>1800</v>
      </c>
      <c r="Q24" s="3">
        <f>P24*12.5%</f>
        <v>225</v>
      </c>
      <c r="R24" s="3">
        <f t="shared" si="0"/>
        <v>2025</v>
      </c>
      <c r="U24" s="29"/>
      <c r="V24" s="30"/>
    </row>
    <row r="25" spans="1:22" s="1" customFormat="1" ht="25.5" x14ac:dyDescent="0.25">
      <c r="A25" s="1" t="s">
        <v>276</v>
      </c>
      <c r="B25" s="7" t="s">
        <v>123</v>
      </c>
      <c r="C25" s="7" t="s">
        <v>124</v>
      </c>
      <c r="D25" s="7" t="s">
        <v>125</v>
      </c>
      <c r="E25" s="7" t="s">
        <v>15</v>
      </c>
      <c r="F25" s="7" t="s">
        <v>20</v>
      </c>
      <c r="G25" s="7" t="s">
        <v>17</v>
      </c>
      <c r="H25" s="7" t="s">
        <v>210</v>
      </c>
      <c r="I25" s="7" t="s">
        <v>215</v>
      </c>
      <c r="J25" s="7" t="s">
        <v>25</v>
      </c>
      <c r="K25" s="8">
        <v>4</v>
      </c>
      <c r="L25" s="9">
        <v>29500</v>
      </c>
      <c r="M25" s="9">
        <v>36951</v>
      </c>
      <c r="N25" s="7">
        <v>25838923</v>
      </c>
      <c r="O25" s="7" t="s">
        <v>43</v>
      </c>
      <c r="P25" s="10">
        <v>1000</v>
      </c>
      <c r="Q25" s="3"/>
      <c r="R25" s="3">
        <f t="shared" si="0"/>
        <v>1000</v>
      </c>
      <c r="T25" s="1">
        <v>8</v>
      </c>
      <c r="U25" s="12" t="s">
        <v>239</v>
      </c>
      <c r="V25" s="11">
        <f>DCOUNT(personal,R7,'Criterios Resuelto'!B23:C24)</f>
        <v>11</v>
      </c>
    </row>
    <row r="26" spans="1:22" s="1" customFormat="1" ht="15" customHeight="1" x14ac:dyDescent="0.25">
      <c r="A26" s="1" t="s">
        <v>277</v>
      </c>
      <c r="B26" s="7" t="s">
        <v>85</v>
      </c>
      <c r="C26" s="7" t="s">
        <v>126</v>
      </c>
      <c r="D26" s="7" t="s">
        <v>127</v>
      </c>
      <c r="E26" s="7" t="s">
        <v>27</v>
      </c>
      <c r="F26" s="7" t="s">
        <v>20</v>
      </c>
      <c r="G26" s="7" t="s">
        <v>17</v>
      </c>
      <c r="H26" s="7" t="s">
        <v>210</v>
      </c>
      <c r="I26" s="7" t="s">
        <v>216</v>
      </c>
      <c r="J26" s="7" t="s">
        <v>33</v>
      </c>
      <c r="K26" s="8">
        <v>5</v>
      </c>
      <c r="L26" s="9">
        <v>22191</v>
      </c>
      <c r="M26" s="9">
        <v>37316</v>
      </c>
      <c r="N26" s="7">
        <v>14776121</v>
      </c>
      <c r="O26" s="7" t="s">
        <v>44</v>
      </c>
      <c r="P26" s="10">
        <v>1600</v>
      </c>
      <c r="Q26" s="3">
        <f>P26*12.5%</f>
        <v>200</v>
      </c>
      <c r="R26" s="3">
        <f t="shared" si="0"/>
        <v>1800</v>
      </c>
      <c r="U26" s="33"/>
      <c r="V26" s="35"/>
    </row>
    <row r="27" spans="1:22" s="1" customFormat="1" ht="15" customHeight="1" x14ac:dyDescent="0.25">
      <c r="A27" s="1" t="s">
        <v>278</v>
      </c>
      <c r="B27" s="7" t="s">
        <v>128</v>
      </c>
      <c r="C27" s="7" t="s">
        <v>129</v>
      </c>
      <c r="D27" s="7" t="s">
        <v>130</v>
      </c>
      <c r="E27" s="7" t="s">
        <v>15</v>
      </c>
      <c r="F27" s="7" t="s">
        <v>16</v>
      </c>
      <c r="G27" s="7" t="s">
        <v>17</v>
      </c>
      <c r="H27" s="7" t="s">
        <v>213</v>
      </c>
      <c r="I27" s="7" t="s">
        <v>211</v>
      </c>
      <c r="J27" s="7" t="s">
        <v>18</v>
      </c>
      <c r="K27" s="8">
        <v>6</v>
      </c>
      <c r="L27" s="9">
        <v>28311</v>
      </c>
      <c r="M27" s="9">
        <v>36373</v>
      </c>
      <c r="N27" s="7">
        <v>93633237</v>
      </c>
      <c r="O27" s="7" t="s">
        <v>45</v>
      </c>
      <c r="P27" s="10">
        <v>1500</v>
      </c>
      <c r="Q27" s="3">
        <f>P27*12.5%</f>
        <v>187.5</v>
      </c>
      <c r="R27" s="3">
        <f t="shared" si="0"/>
        <v>1687.5</v>
      </c>
      <c r="T27" s="1">
        <v>9</v>
      </c>
      <c r="U27" s="12" t="s">
        <v>240</v>
      </c>
      <c r="V27" s="11">
        <f>DCOUNT(personal,M7,'Criterios Resuelto'!B26:C27)</f>
        <v>19</v>
      </c>
    </row>
    <row r="28" spans="1:22" s="1" customFormat="1" ht="15" customHeight="1" x14ac:dyDescent="0.25">
      <c r="A28" s="1" t="s">
        <v>279</v>
      </c>
      <c r="B28" s="7" t="s">
        <v>131</v>
      </c>
      <c r="C28" s="7" t="s">
        <v>132</v>
      </c>
      <c r="D28" s="7" t="s">
        <v>133</v>
      </c>
      <c r="E28" s="7" t="s">
        <v>15</v>
      </c>
      <c r="F28" s="7" t="s">
        <v>16</v>
      </c>
      <c r="G28" s="7" t="s">
        <v>17</v>
      </c>
      <c r="H28" s="7" t="s">
        <v>210</v>
      </c>
      <c r="I28" s="7" t="s">
        <v>211</v>
      </c>
      <c r="J28" s="7" t="s">
        <v>33</v>
      </c>
      <c r="K28" s="8">
        <v>2</v>
      </c>
      <c r="L28" s="9">
        <v>22161</v>
      </c>
      <c r="M28" s="9">
        <v>37622</v>
      </c>
      <c r="N28" s="7">
        <v>25715873</v>
      </c>
      <c r="O28" s="7" t="s">
        <v>46</v>
      </c>
      <c r="P28" s="10">
        <v>800</v>
      </c>
      <c r="Q28" s="3">
        <f>P28*12.5%</f>
        <v>100</v>
      </c>
      <c r="R28" s="3">
        <f t="shared" si="0"/>
        <v>900</v>
      </c>
      <c r="U28" s="5"/>
    </row>
    <row r="29" spans="1:22" s="1" customFormat="1" ht="15" customHeight="1" x14ac:dyDescent="0.25">
      <c r="A29" s="1" t="s">
        <v>280</v>
      </c>
      <c r="B29" s="7" t="s">
        <v>134</v>
      </c>
      <c r="C29" s="7" t="s">
        <v>135</v>
      </c>
      <c r="D29" s="7" t="s">
        <v>136</v>
      </c>
      <c r="E29" s="7" t="s">
        <v>27</v>
      </c>
      <c r="F29" s="7" t="s">
        <v>16</v>
      </c>
      <c r="G29" s="7" t="s">
        <v>17</v>
      </c>
      <c r="H29" s="7" t="s">
        <v>213</v>
      </c>
      <c r="I29" s="7" t="s">
        <v>216</v>
      </c>
      <c r="J29" s="7" t="s">
        <v>37</v>
      </c>
      <c r="K29" s="8">
        <v>0</v>
      </c>
      <c r="L29" s="9">
        <v>28121</v>
      </c>
      <c r="M29" s="9">
        <v>37165</v>
      </c>
      <c r="N29" s="7">
        <v>24653971</v>
      </c>
      <c r="O29" s="7" t="s">
        <v>47</v>
      </c>
      <c r="P29" s="10">
        <v>1400</v>
      </c>
      <c r="Q29" s="3"/>
      <c r="R29" s="3">
        <f t="shared" si="0"/>
        <v>1400</v>
      </c>
      <c r="U29" s="5"/>
    </row>
    <row r="30" spans="1:22" s="1" customFormat="1" ht="15" customHeight="1" x14ac:dyDescent="0.25">
      <c r="A30" s="1" t="s">
        <v>281</v>
      </c>
      <c r="B30" s="7" t="s">
        <v>137</v>
      </c>
      <c r="C30" s="7" t="s">
        <v>138</v>
      </c>
      <c r="D30" s="7" t="s">
        <v>139</v>
      </c>
      <c r="E30" s="7" t="s">
        <v>27</v>
      </c>
      <c r="F30" s="7" t="s">
        <v>20</v>
      </c>
      <c r="G30" s="7" t="s">
        <v>17</v>
      </c>
      <c r="H30" s="7" t="s">
        <v>210</v>
      </c>
      <c r="I30" s="7" t="s">
        <v>217</v>
      </c>
      <c r="J30" s="7" t="s">
        <v>25</v>
      </c>
      <c r="K30" s="8">
        <v>2</v>
      </c>
      <c r="L30" s="9">
        <v>26630</v>
      </c>
      <c r="M30" s="9">
        <v>37469</v>
      </c>
      <c r="N30" s="7">
        <v>13518177</v>
      </c>
      <c r="O30" s="7" t="s">
        <v>48</v>
      </c>
      <c r="P30" s="10">
        <v>1500</v>
      </c>
      <c r="Q30" s="3">
        <f>P30*12.5%</f>
        <v>187.5</v>
      </c>
      <c r="R30" s="3">
        <f t="shared" si="0"/>
        <v>1687.5</v>
      </c>
      <c r="U30" s="38" t="s">
        <v>241</v>
      </c>
      <c r="V30" s="38"/>
    </row>
    <row r="31" spans="1:22" s="1" customFormat="1" ht="15" customHeight="1" x14ac:dyDescent="0.25">
      <c r="A31" s="1" t="s">
        <v>282</v>
      </c>
      <c r="B31" s="7" t="s">
        <v>140</v>
      </c>
      <c r="C31" s="7" t="s">
        <v>141</v>
      </c>
      <c r="D31" s="7" t="s">
        <v>142</v>
      </c>
      <c r="E31" s="7" t="s">
        <v>15</v>
      </c>
      <c r="F31" s="7" t="s">
        <v>20</v>
      </c>
      <c r="G31" s="7" t="s">
        <v>17</v>
      </c>
      <c r="H31" s="7" t="s">
        <v>213</v>
      </c>
      <c r="I31" s="7" t="s">
        <v>218</v>
      </c>
      <c r="J31" s="7" t="s">
        <v>37</v>
      </c>
      <c r="K31" s="8">
        <v>0</v>
      </c>
      <c r="L31" s="9">
        <v>24314</v>
      </c>
      <c r="M31" s="9">
        <v>36342</v>
      </c>
      <c r="N31" s="7">
        <v>35572733</v>
      </c>
      <c r="O31" s="7" t="s">
        <v>49</v>
      </c>
      <c r="P31" s="10">
        <v>1100</v>
      </c>
      <c r="Q31" s="3">
        <f>P31*12.5%</f>
        <v>137.5</v>
      </c>
      <c r="R31" s="3">
        <f t="shared" si="0"/>
        <v>1237.5</v>
      </c>
      <c r="T31" s="1">
        <v>10</v>
      </c>
      <c r="U31" s="12" t="s">
        <v>242</v>
      </c>
      <c r="V31" s="11">
        <f>DCOUNTA(personal,B7,'Criterios Resuelto'!B29:C30)</f>
        <v>6</v>
      </c>
    </row>
    <row r="32" spans="1:22" s="1" customFormat="1" ht="15" customHeight="1" x14ac:dyDescent="0.25">
      <c r="A32" s="1" t="s">
        <v>283</v>
      </c>
      <c r="B32" s="7" t="s">
        <v>143</v>
      </c>
      <c r="C32" s="7" t="s">
        <v>144</v>
      </c>
      <c r="D32" s="7" t="s">
        <v>145</v>
      </c>
      <c r="E32" s="7" t="s">
        <v>15</v>
      </c>
      <c r="F32" s="7" t="s">
        <v>20</v>
      </c>
      <c r="G32" s="7" t="s">
        <v>17</v>
      </c>
      <c r="H32" s="7" t="s">
        <v>213</v>
      </c>
      <c r="I32" s="7" t="s">
        <v>211</v>
      </c>
      <c r="J32" s="7" t="s">
        <v>18</v>
      </c>
      <c r="K32" s="8">
        <v>2</v>
      </c>
      <c r="L32" s="9">
        <v>24794</v>
      </c>
      <c r="M32" s="9">
        <v>35521</v>
      </c>
      <c r="N32" s="7">
        <v>31252728</v>
      </c>
      <c r="O32" s="7" t="s">
        <v>50</v>
      </c>
      <c r="P32" s="10">
        <v>1100</v>
      </c>
      <c r="Q32" s="3">
        <f>P32*12.5%</f>
        <v>137.5</v>
      </c>
      <c r="R32" s="3">
        <f t="shared" si="0"/>
        <v>1237.5</v>
      </c>
      <c r="U32" s="29"/>
      <c r="V32" s="30"/>
    </row>
    <row r="33" spans="1:22" s="1" customFormat="1" ht="15" customHeight="1" x14ac:dyDescent="0.25">
      <c r="A33" s="1" t="s">
        <v>284</v>
      </c>
      <c r="B33" s="7" t="s">
        <v>146</v>
      </c>
      <c r="C33" s="7" t="s">
        <v>147</v>
      </c>
      <c r="D33" s="7" t="s">
        <v>148</v>
      </c>
      <c r="E33" s="7" t="s">
        <v>27</v>
      </c>
      <c r="F33" s="7" t="s">
        <v>20</v>
      </c>
      <c r="G33" s="7" t="s">
        <v>17</v>
      </c>
      <c r="H33" s="7" t="s">
        <v>212</v>
      </c>
      <c r="I33" s="7" t="s">
        <v>219</v>
      </c>
      <c r="J33" s="7" t="s">
        <v>37</v>
      </c>
      <c r="K33" s="8">
        <v>0</v>
      </c>
      <c r="L33" s="9">
        <v>25442</v>
      </c>
      <c r="M33" s="9">
        <v>36557</v>
      </c>
      <c r="N33" s="7">
        <v>38917826</v>
      </c>
      <c r="O33" s="7" t="s">
        <v>51</v>
      </c>
      <c r="P33" s="10">
        <v>1600</v>
      </c>
      <c r="Q33" s="3"/>
      <c r="R33" s="3">
        <f t="shared" si="0"/>
        <v>1600</v>
      </c>
      <c r="T33" s="1">
        <v>11</v>
      </c>
      <c r="U33" s="12" t="s">
        <v>243</v>
      </c>
      <c r="V33" s="11">
        <f>DCOUNTA(personal,B7,'Criterios Resuelto'!B32:C33)</f>
        <v>1</v>
      </c>
    </row>
    <row r="34" spans="1:22" s="1" customFormat="1" ht="15" customHeight="1" x14ac:dyDescent="0.25">
      <c r="A34" s="1" t="s">
        <v>285</v>
      </c>
      <c r="B34" s="7" t="s">
        <v>149</v>
      </c>
      <c r="C34" s="7" t="s">
        <v>150</v>
      </c>
      <c r="D34" s="7" t="s">
        <v>151</v>
      </c>
      <c r="E34" s="7" t="s">
        <v>27</v>
      </c>
      <c r="F34" s="7" t="s">
        <v>16</v>
      </c>
      <c r="G34" s="7" t="s">
        <v>17</v>
      </c>
      <c r="H34" s="7" t="s">
        <v>212</v>
      </c>
      <c r="I34" s="7" t="s">
        <v>211</v>
      </c>
      <c r="J34" s="7" t="s">
        <v>37</v>
      </c>
      <c r="K34" s="8">
        <v>0</v>
      </c>
      <c r="L34" s="9">
        <v>29407</v>
      </c>
      <c r="M34" s="9">
        <v>37288</v>
      </c>
      <c r="N34" s="7">
        <v>42181662</v>
      </c>
      <c r="O34" s="7" t="s">
        <v>52</v>
      </c>
      <c r="P34" s="10">
        <v>1200</v>
      </c>
      <c r="Q34" s="3">
        <f>P34*12.5%</f>
        <v>150</v>
      </c>
      <c r="R34" s="3">
        <f t="shared" si="0"/>
        <v>1350</v>
      </c>
      <c r="U34" s="33"/>
      <c r="V34" s="35"/>
    </row>
    <row r="35" spans="1:22" s="1" customFormat="1" ht="15" customHeight="1" x14ac:dyDescent="0.25">
      <c r="A35" s="1" t="s">
        <v>286</v>
      </c>
      <c r="B35" s="7" t="s">
        <v>152</v>
      </c>
      <c r="C35" s="7" t="s">
        <v>153</v>
      </c>
      <c r="D35" s="7" t="s">
        <v>154</v>
      </c>
      <c r="E35" s="7" t="s">
        <v>27</v>
      </c>
      <c r="F35" s="7" t="s">
        <v>20</v>
      </c>
      <c r="G35" s="7" t="s">
        <v>17</v>
      </c>
      <c r="H35" s="7" t="s">
        <v>210</v>
      </c>
      <c r="I35" s="7" t="s">
        <v>216</v>
      </c>
      <c r="J35" s="7" t="s">
        <v>33</v>
      </c>
      <c r="K35" s="8">
        <v>0</v>
      </c>
      <c r="L35" s="9">
        <v>25083</v>
      </c>
      <c r="M35" s="9">
        <v>35156</v>
      </c>
      <c r="N35" s="7">
        <v>41847768</v>
      </c>
      <c r="O35" s="7" t="s">
        <v>53</v>
      </c>
      <c r="P35" s="10">
        <v>1500</v>
      </c>
      <c r="Q35" s="3">
        <f>P35*12.5%</f>
        <v>187.5</v>
      </c>
      <c r="R35" s="3">
        <f t="shared" si="0"/>
        <v>1687.5</v>
      </c>
      <c r="T35" s="1">
        <v>12</v>
      </c>
      <c r="U35" s="12" t="s">
        <v>244</v>
      </c>
      <c r="V35" s="11">
        <f>DCOUNTA(personal,B7,'Criterios Resuelto'!B35:C36)</f>
        <v>17</v>
      </c>
    </row>
    <row r="36" spans="1:22" s="1" customFormat="1" ht="15" customHeight="1" x14ac:dyDescent="0.25">
      <c r="A36" s="1" t="s">
        <v>287</v>
      </c>
      <c r="B36" s="7" t="s">
        <v>155</v>
      </c>
      <c r="C36" s="7" t="s">
        <v>156</v>
      </c>
      <c r="D36" s="7" t="s">
        <v>157</v>
      </c>
      <c r="E36" s="7" t="s">
        <v>27</v>
      </c>
      <c r="F36" s="7" t="s">
        <v>20</v>
      </c>
      <c r="G36" s="7" t="s">
        <v>17</v>
      </c>
      <c r="H36" s="7" t="s">
        <v>210</v>
      </c>
      <c r="I36" s="7" t="s">
        <v>216</v>
      </c>
      <c r="J36" s="7" t="s">
        <v>18</v>
      </c>
      <c r="K36" s="8">
        <v>0</v>
      </c>
      <c r="L36" s="9">
        <v>22356</v>
      </c>
      <c r="M36" s="9">
        <v>37500</v>
      </c>
      <c r="N36" s="7">
        <v>38774766</v>
      </c>
      <c r="O36" s="7" t="s">
        <v>54</v>
      </c>
      <c r="P36" s="10">
        <v>1400</v>
      </c>
      <c r="Q36" s="3">
        <f>P36*12.5%</f>
        <v>175</v>
      </c>
      <c r="R36" s="3">
        <f t="shared" si="0"/>
        <v>1575</v>
      </c>
      <c r="U36" s="33"/>
      <c r="V36" s="35"/>
    </row>
    <row r="37" spans="1:22" s="1" customFormat="1" ht="15" customHeight="1" x14ac:dyDescent="0.25">
      <c r="A37" s="1" t="s">
        <v>288</v>
      </c>
      <c r="B37" s="7" t="s">
        <v>158</v>
      </c>
      <c r="C37" s="7" t="s">
        <v>159</v>
      </c>
      <c r="D37" s="7" t="s">
        <v>160</v>
      </c>
      <c r="E37" s="7" t="s">
        <v>15</v>
      </c>
      <c r="F37" s="7" t="s">
        <v>20</v>
      </c>
      <c r="G37" s="7" t="s">
        <v>17</v>
      </c>
      <c r="H37" s="7" t="s">
        <v>213</v>
      </c>
      <c r="I37" s="7" t="s">
        <v>220</v>
      </c>
      <c r="J37" s="7" t="s">
        <v>33</v>
      </c>
      <c r="K37" s="8">
        <v>1</v>
      </c>
      <c r="L37" s="9">
        <v>23196</v>
      </c>
      <c r="M37" s="9">
        <v>36982</v>
      </c>
      <c r="N37" s="7">
        <v>17186257</v>
      </c>
      <c r="O37" s="7" t="s">
        <v>55</v>
      </c>
      <c r="P37" s="10">
        <v>1300</v>
      </c>
      <c r="Q37" s="3"/>
      <c r="R37" s="3">
        <f t="shared" si="0"/>
        <v>1300</v>
      </c>
      <c r="T37" s="1">
        <v>13</v>
      </c>
      <c r="U37" s="12" t="s">
        <v>245</v>
      </c>
      <c r="V37" s="11">
        <f>DCOUNTA(personal,B7,'Criterios Resuelto'!B38:D39)</f>
        <v>6</v>
      </c>
    </row>
    <row r="38" spans="1:22" s="1" customFormat="1" ht="15" customHeight="1" x14ac:dyDescent="0.25">
      <c r="A38" s="1" t="s">
        <v>289</v>
      </c>
      <c r="B38" s="7" t="s">
        <v>161</v>
      </c>
      <c r="C38" s="7" t="s">
        <v>153</v>
      </c>
      <c r="D38" s="7" t="s">
        <v>162</v>
      </c>
      <c r="E38" s="7" t="s">
        <v>27</v>
      </c>
      <c r="F38" s="7" t="s">
        <v>20</v>
      </c>
      <c r="G38" s="7" t="s">
        <v>17</v>
      </c>
      <c r="H38" s="7" t="s">
        <v>213</v>
      </c>
      <c r="I38" s="7" t="s">
        <v>221</v>
      </c>
      <c r="J38" s="7" t="s">
        <v>33</v>
      </c>
      <c r="K38" s="8">
        <v>0</v>
      </c>
      <c r="L38" s="9">
        <v>25528</v>
      </c>
      <c r="M38" s="9">
        <v>35339</v>
      </c>
      <c r="N38" s="7">
        <v>96833255</v>
      </c>
      <c r="O38" s="7" t="s">
        <v>56</v>
      </c>
      <c r="P38" s="10">
        <v>1600</v>
      </c>
      <c r="Q38" s="3">
        <f>P38*12.5%</f>
        <v>200</v>
      </c>
      <c r="R38" s="3">
        <f t="shared" si="0"/>
        <v>1800</v>
      </c>
      <c r="U38" s="33"/>
      <c r="V38" s="35"/>
    </row>
    <row r="39" spans="1:22" s="1" customFormat="1" ht="15" customHeight="1" x14ac:dyDescent="0.25">
      <c r="A39" s="1" t="s">
        <v>290</v>
      </c>
      <c r="B39" s="7" t="s">
        <v>163</v>
      </c>
      <c r="C39" s="7" t="s">
        <v>164</v>
      </c>
      <c r="D39" s="7" t="s">
        <v>165</v>
      </c>
      <c r="E39" s="7" t="s">
        <v>15</v>
      </c>
      <c r="F39" s="7" t="s">
        <v>20</v>
      </c>
      <c r="G39" s="7" t="s">
        <v>17</v>
      </c>
      <c r="H39" s="7" t="s">
        <v>212</v>
      </c>
      <c r="I39" s="7" t="s">
        <v>211</v>
      </c>
      <c r="J39" s="7" t="s">
        <v>25</v>
      </c>
      <c r="K39" s="8">
        <v>0</v>
      </c>
      <c r="L39" s="9">
        <v>24208</v>
      </c>
      <c r="M39" s="9">
        <v>37347</v>
      </c>
      <c r="N39" s="7">
        <v>38925911</v>
      </c>
      <c r="O39" s="7" t="s">
        <v>57</v>
      </c>
      <c r="P39" s="10">
        <v>1400</v>
      </c>
      <c r="Q39" s="3">
        <f>P39*12.5%</f>
        <v>175</v>
      </c>
      <c r="R39" s="3">
        <f t="shared" si="0"/>
        <v>1575</v>
      </c>
      <c r="T39" s="1">
        <v>14</v>
      </c>
      <c r="U39" s="12" t="s">
        <v>246</v>
      </c>
      <c r="V39" s="11">
        <f>DCOUNTA(personal,J7,'Criterios Resuelto'!B41:B43)</f>
        <v>28</v>
      </c>
    </row>
    <row r="40" spans="1:22" s="1" customFormat="1" ht="15" customHeight="1" x14ac:dyDescent="0.25">
      <c r="A40" s="1" t="s">
        <v>291</v>
      </c>
      <c r="B40" s="7" t="s">
        <v>166</v>
      </c>
      <c r="C40" s="7" t="s">
        <v>167</v>
      </c>
      <c r="D40" s="7" t="s">
        <v>168</v>
      </c>
      <c r="E40" s="7" t="s">
        <v>15</v>
      </c>
      <c r="F40" s="7" t="s">
        <v>16</v>
      </c>
      <c r="G40" s="7" t="s">
        <v>17</v>
      </c>
      <c r="H40" s="7" t="s">
        <v>212</v>
      </c>
      <c r="I40" s="7" t="s">
        <v>211</v>
      </c>
      <c r="J40" s="7" t="s">
        <v>25</v>
      </c>
      <c r="K40" s="8">
        <v>2</v>
      </c>
      <c r="L40" s="9">
        <v>26858</v>
      </c>
      <c r="M40" s="9">
        <v>35247</v>
      </c>
      <c r="N40" s="7">
        <v>27862127</v>
      </c>
      <c r="O40" s="7" t="s">
        <v>58</v>
      </c>
      <c r="P40" s="10">
        <v>800</v>
      </c>
      <c r="Q40" s="3"/>
      <c r="R40" s="3">
        <f t="shared" ref="R40:R57" si="1">P40+Q40</f>
        <v>800</v>
      </c>
      <c r="U40" s="5"/>
    </row>
    <row r="41" spans="1:22" s="1" customFormat="1" ht="15" customHeight="1" x14ac:dyDescent="0.25">
      <c r="A41" s="1" t="s">
        <v>292</v>
      </c>
      <c r="B41" s="7" t="s">
        <v>169</v>
      </c>
      <c r="C41" s="7" t="s">
        <v>164</v>
      </c>
      <c r="D41" s="7" t="s">
        <v>154</v>
      </c>
      <c r="E41" s="7" t="s">
        <v>15</v>
      </c>
      <c r="F41" s="7" t="s">
        <v>20</v>
      </c>
      <c r="G41" s="7" t="s">
        <v>17</v>
      </c>
      <c r="H41" s="7" t="s">
        <v>213</v>
      </c>
      <c r="I41" s="7" t="s">
        <v>214</v>
      </c>
      <c r="J41" s="7" t="s">
        <v>37</v>
      </c>
      <c r="K41" s="8">
        <v>0</v>
      </c>
      <c r="L41" s="9">
        <v>28869</v>
      </c>
      <c r="M41" s="9">
        <v>37043</v>
      </c>
      <c r="N41" s="7">
        <v>26728225</v>
      </c>
      <c r="O41" s="7" t="s">
        <v>59</v>
      </c>
      <c r="P41" s="10">
        <v>800</v>
      </c>
      <c r="Q41" s="3">
        <f>P41*12.5%</f>
        <v>100</v>
      </c>
      <c r="R41" s="3">
        <f t="shared" si="1"/>
        <v>900</v>
      </c>
      <c r="U41" s="5"/>
    </row>
    <row r="42" spans="1:22" s="1" customFormat="1" ht="15" customHeight="1" x14ac:dyDescent="0.25">
      <c r="A42" s="1" t="s">
        <v>293</v>
      </c>
      <c r="B42" s="7" t="s">
        <v>85</v>
      </c>
      <c r="C42" s="7" t="s">
        <v>170</v>
      </c>
      <c r="D42" s="7" t="s">
        <v>171</v>
      </c>
      <c r="E42" s="7" t="s">
        <v>15</v>
      </c>
      <c r="F42" s="7" t="s">
        <v>20</v>
      </c>
      <c r="G42" s="7" t="s">
        <v>17</v>
      </c>
      <c r="H42" s="7" t="s">
        <v>213</v>
      </c>
      <c r="I42" s="7" t="s">
        <v>211</v>
      </c>
      <c r="J42" s="7" t="s">
        <v>25</v>
      </c>
      <c r="K42" s="8">
        <v>0</v>
      </c>
      <c r="L42" s="9">
        <v>27523</v>
      </c>
      <c r="M42" s="9">
        <v>35855</v>
      </c>
      <c r="N42" s="7">
        <v>38782869</v>
      </c>
      <c r="O42" s="7" t="s">
        <v>60</v>
      </c>
      <c r="P42" s="10">
        <v>500</v>
      </c>
      <c r="Q42" s="3">
        <f>P42*12.5%</f>
        <v>62.5</v>
      </c>
      <c r="R42" s="3">
        <f t="shared" si="1"/>
        <v>562.5</v>
      </c>
      <c r="U42" s="38" t="s">
        <v>247</v>
      </c>
      <c r="V42" s="38"/>
    </row>
    <row r="43" spans="1:22" s="1" customFormat="1" ht="15" customHeight="1" x14ac:dyDescent="0.25">
      <c r="A43" s="1" t="s">
        <v>294</v>
      </c>
      <c r="B43" s="7" t="s">
        <v>172</v>
      </c>
      <c r="C43" s="7" t="s">
        <v>173</v>
      </c>
      <c r="D43" s="7" t="s">
        <v>101</v>
      </c>
      <c r="E43" s="7" t="s">
        <v>27</v>
      </c>
      <c r="F43" s="7" t="s">
        <v>20</v>
      </c>
      <c r="G43" s="7" t="s">
        <v>17</v>
      </c>
      <c r="H43" s="7" t="s">
        <v>212</v>
      </c>
      <c r="I43" s="7" t="s">
        <v>222</v>
      </c>
      <c r="J43" s="7" t="s">
        <v>37</v>
      </c>
      <c r="K43" s="8">
        <v>0</v>
      </c>
      <c r="L43" s="9">
        <v>29192</v>
      </c>
      <c r="M43" s="9">
        <v>35125</v>
      </c>
      <c r="N43" s="7">
        <v>37647967</v>
      </c>
      <c r="O43" s="7" t="s">
        <v>61</v>
      </c>
      <c r="P43" s="10">
        <v>1100</v>
      </c>
      <c r="Q43" s="3"/>
      <c r="R43" s="3">
        <f t="shared" si="1"/>
        <v>1100</v>
      </c>
      <c r="T43" s="1">
        <v>15</v>
      </c>
      <c r="U43" s="12" t="s">
        <v>248</v>
      </c>
      <c r="V43" s="11">
        <f>DAVERAGE(personal,P7,'Criterios Resuelto'!B45:C46)</f>
        <v>1290</v>
      </c>
    </row>
    <row r="44" spans="1:22" s="1" customFormat="1" x14ac:dyDescent="0.25">
      <c r="A44" s="1" t="s">
        <v>295</v>
      </c>
      <c r="B44" s="7" t="s">
        <v>174</v>
      </c>
      <c r="C44" s="7" t="s">
        <v>175</v>
      </c>
      <c r="D44" s="7" t="s">
        <v>176</v>
      </c>
      <c r="E44" s="7" t="s">
        <v>15</v>
      </c>
      <c r="F44" s="7" t="s">
        <v>16</v>
      </c>
      <c r="G44" s="7" t="s">
        <v>17</v>
      </c>
      <c r="H44" s="7" t="s">
        <v>212</v>
      </c>
      <c r="I44" s="7" t="s">
        <v>222</v>
      </c>
      <c r="J44" s="7" t="s">
        <v>18</v>
      </c>
      <c r="K44" s="8">
        <v>0</v>
      </c>
      <c r="L44" s="9">
        <v>29074</v>
      </c>
      <c r="M44" s="9">
        <v>35339</v>
      </c>
      <c r="N44" s="7">
        <v>26585165</v>
      </c>
      <c r="O44" s="7" t="s">
        <v>62</v>
      </c>
      <c r="P44" s="10">
        <v>600</v>
      </c>
      <c r="Q44" s="3">
        <f>P44*12.5%</f>
        <v>75</v>
      </c>
      <c r="R44" s="3">
        <f t="shared" si="1"/>
        <v>675</v>
      </c>
      <c r="U44" s="29"/>
      <c r="V44" s="30"/>
    </row>
    <row r="45" spans="1:22" s="1" customFormat="1" ht="25.5" x14ac:dyDescent="0.25">
      <c r="A45" s="1" t="s">
        <v>296</v>
      </c>
      <c r="B45" s="7" t="s">
        <v>177</v>
      </c>
      <c r="C45" s="7" t="s">
        <v>178</v>
      </c>
      <c r="D45" s="7" t="s">
        <v>179</v>
      </c>
      <c r="E45" s="7" t="s">
        <v>15</v>
      </c>
      <c r="F45" s="7" t="s">
        <v>20</v>
      </c>
      <c r="G45" s="7" t="s">
        <v>17</v>
      </c>
      <c r="H45" s="7" t="s">
        <v>212</v>
      </c>
      <c r="I45" s="7" t="s">
        <v>211</v>
      </c>
      <c r="J45" s="7" t="s">
        <v>33</v>
      </c>
      <c r="K45" s="8">
        <v>0</v>
      </c>
      <c r="L45" s="9">
        <v>23457</v>
      </c>
      <c r="M45" s="9">
        <v>37226</v>
      </c>
      <c r="N45" s="7">
        <v>48667729</v>
      </c>
      <c r="O45" s="7" t="s">
        <v>63</v>
      </c>
      <c r="P45" s="10">
        <v>1300</v>
      </c>
      <c r="Q45" s="3">
        <f>P45*12.5%</f>
        <v>162.5</v>
      </c>
      <c r="R45" s="3">
        <f t="shared" si="1"/>
        <v>1462.5</v>
      </c>
      <c r="T45" s="1">
        <v>16</v>
      </c>
      <c r="U45" s="12" t="s">
        <v>249</v>
      </c>
      <c r="V45" s="11">
        <f>DAVERAGE(personal,R7,'Criterios Resuelto'!B48:C49)</f>
        <v>1462.5</v>
      </c>
    </row>
    <row r="46" spans="1:22" s="1" customFormat="1" ht="15" customHeight="1" x14ac:dyDescent="0.25">
      <c r="A46" s="1" t="s">
        <v>297</v>
      </c>
      <c r="B46" s="7" t="s">
        <v>180</v>
      </c>
      <c r="C46" s="7" t="s">
        <v>181</v>
      </c>
      <c r="D46" s="7" t="s">
        <v>182</v>
      </c>
      <c r="E46" s="7" t="s">
        <v>15</v>
      </c>
      <c r="F46" s="7" t="s">
        <v>20</v>
      </c>
      <c r="G46" s="7" t="s">
        <v>17</v>
      </c>
      <c r="H46" s="7" t="s">
        <v>210</v>
      </c>
      <c r="I46" s="7" t="s">
        <v>211</v>
      </c>
      <c r="J46" s="7" t="s">
        <v>37</v>
      </c>
      <c r="K46" s="8">
        <v>1</v>
      </c>
      <c r="L46" s="9">
        <v>29565</v>
      </c>
      <c r="M46" s="9">
        <v>37408</v>
      </c>
      <c r="N46" s="7">
        <v>43184814</v>
      </c>
      <c r="O46" s="7" t="s">
        <v>64</v>
      </c>
      <c r="P46" s="10">
        <v>1200</v>
      </c>
      <c r="Q46" s="3">
        <f>P46*12.5%</f>
        <v>150</v>
      </c>
      <c r="R46" s="3">
        <f t="shared" si="1"/>
        <v>1350</v>
      </c>
      <c r="U46" s="29"/>
      <c r="V46" s="30"/>
    </row>
    <row r="47" spans="1:22" s="1" customFormat="1" ht="25.5" x14ac:dyDescent="0.25">
      <c r="A47" s="1" t="s">
        <v>298</v>
      </c>
      <c r="B47" s="7" t="s">
        <v>183</v>
      </c>
      <c r="C47" s="7" t="s">
        <v>184</v>
      </c>
      <c r="D47" s="7" t="s">
        <v>111</v>
      </c>
      <c r="E47" s="7" t="s">
        <v>27</v>
      </c>
      <c r="F47" s="7" t="s">
        <v>16</v>
      </c>
      <c r="G47" s="7" t="s">
        <v>17</v>
      </c>
      <c r="H47" s="7" t="s">
        <v>213</v>
      </c>
      <c r="I47" s="7" t="s">
        <v>211</v>
      </c>
      <c r="J47" s="7" t="s">
        <v>25</v>
      </c>
      <c r="K47" s="8">
        <v>0</v>
      </c>
      <c r="L47" s="9">
        <v>24918</v>
      </c>
      <c r="M47" s="9">
        <v>37135</v>
      </c>
      <c r="N47" s="7">
        <v>55166658</v>
      </c>
      <c r="O47" s="7" t="s">
        <v>65</v>
      </c>
      <c r="P47" s="10">
        <v>1600</v>
      </c>
      <c r="Q47" s="3">
        <f>P47*12.5%</f>
        <v>200</v>
      </c>
      <c r="R47" s="3">
        <f t="shared" si="1"/>
        <v>1800</v>
      </c>
      <c r="T47" s="1">
        <v>17</v>
      </c>
      <c r="U47" s="12" t="s">
        <v>250</v>
      </c>
      <c r="V47" s="11">
        <f>DAVERAGE(personal,K7,'Criterios Resuelto'!B51:B52)</f>
        <v>1.5</v>
      </c>
    </row>
    <row r="48" spans="1:22" s="1" customFormat="1" ht="15" customHeight="1" x14ac:dyDescent="0.25">
      <c r="A48" s="1" t="s">
        <v>299</v>
      </c>
      <c r="B48" s="7" t="s">
        <v>185</v>
      </c>
      <c r="C48" s="7" t="s">
        <v>186</v>
      </c>
      <c r="D48" s="7" t="s">
        <v>187</v>
      </c>
      <c r="E48" s="7" t="s">
        <v>15</v>
      </c>
      <c r="F48" s="7" t="s">
        <v>20</v>
      </c>
      <c r="G48" s="7" t="s">
        <v>17</v>
      </c>
      <c r="H48" s="7" t="s">
        <v>213</v>
      </c>
      <c r="I48" s="7" t="s">
        <v>216</v>
      </c>
      <c r="J48" s="7" t="s">
        <v>25</v>
      </c>
      <c r="K48" s="8">
        <v>0</v>
      </c>
      <c r="L48" s="9">
        <v>29881</v>
      </c>
      <c r="M48" s="9">
        <v>37561</v>
      </c>
      <c r="N48" s="7">
        <v>54923756</v>
      </c>
      <c r="O48" s="7" t="s">
        <v>66</v>
      </c>
      <c r="P48" s="10">
        <v>800</v>
      </c>
      <c r="Q48" s="3"/>
      <c r="R48" s="3">
        <f t="shared" si="1"/>
        <v>800</v>
      </c>
      <c r="U48" s="5"/>
    </row>
    <row r="49" spans="1:23" s="1" customFormat="1" ht="15" customHeight="1" x14ac:dyDescent="0.25">
      <c r="A49" s="1" t="s">
        <v>300</v>
      </c>
      <c r="B49" s="7" t="s">
        <v>188</v>
      </c>
      <c r="C49" s="7" t="s">
        <v>189</v>
      </c>
      <c r="D49" s="7" t="s">
        <v>190</v>
      </c>
      <c r="E49" s="7" t="s">
        <v>27</v>
      </c>
      <c r="F49" s="7" t="s">
        <v>20</v>
      </c>
      <c r="G49" s="7" t="s">
        <v>17</v>
      </c>
      <c r="H49" s="7" t="s">
        <v>212</v>
      </c>
      <c r="I49" s="7" t="s">
        <v>216</v>
      </c>
      <c r="J49" s="7" t="s">
        <v>25</v>
      </c>
      <c r="K49" s="8">
        <v>5</v>
      </c>
      <c r="L49" s="9">
        <v>29085</v>
      </c>
      <c r="M49" s="9">
        <v>36404</v>
      </c>
      <c r="N49" s="7">
        <v>43869754</v>
      </c>
      <c r="O49" s="7" t="s">
        <v>67</v>
      </c>
      <c r="P49" s="10">
        <v>1600</v>
      </c>
      <c r="Q49" s="3">
        <f>P49*12.5%</f>
        <v>200</v>
      </c>
      <c r="R49" s="3">
        <f t="shared" si="1"/>
        <v>1800</v>
      </c>
      <c r="U49" s="5"/>
    </row>
    <row r="50" spans="1:23" s="1" customFormat="1" ht="15" customHeight="1" x14ac:dyDescent="0.25">
      <c r="A50" s="1" t="s">
        <v>301</v>
      </c>
      <c r="B50" s="7" t="s">
        <v>191</v>
      </c>
      <c r="C50" s="7" t="s">
        <v>192</v>
      </c>
      <c r="D50" s="7" t="s">
        <v>193</v>
      </c>
      <c r="E50" s="7" t="s">
        <v>15</v>
      </c>
      <c r="F50" s="7" t="s">
        <v>20</v>
      </c>
      <c r="G50" s="7" t="s">
        <v>17</v>
      </c>
      <c r="H50" s="7" t="s">
        <v>212</v>
      </c>
      <c r="I50" s="7" t="s">
        <v>223</v>
      </c>
      <c r="J50" s="7" t="s">
        <v>18</v>
      </c>
      <c r="K50" s="8">
        <v>0</v>
      </c>
      <c r="L50" s="9">
        <v>29995</v>
      </c>
      <c r="M50" s="9">
        <v>37377</v>
      </c>
      <c r="N50" s="7">
        <v>65853518</v>
      </c>
      <c r="O50" s="7" t="s">
        <v>68</v>
      </c>
      <c r="P50" s="10">
        <v>700</v>
      </c>
      <c r="Q50" s="3">
        <f>P50*12.5%</f>
        <v>87.5</v>
      </c>
      <c r="R50" s="3">
        <f t="shared" si="1"/>
        <v>787.5</v>
      </c>
      <c r="U50" s="13" t="s">
        <v>253</v>
      </c>
      <c r="V50" s="14" t="s">
        <v>254</v>
      </c>
      <c r="W50" s="14" t="s">
        <v>255</v>
      </c>
    </row>
    <row r="51" spans="1:23" s="1" customFormat="1" ht="15" customHeight="1" x14ac:dyDescent="0.25">
      <c r="A51" s="1" t="s">
        <v>302</v>
      </c>
      <c r="B51" s="7" t="s">
        <v>194</v>
      </c>
      <c r="C51" s="7" t="s">
        <v>192</v>
      </c>
      <c r="D51" s="7" t="s">
        <v>165</v>
      </c>
      <c r="E51" s="7" t="s">
        <v>27</v>
      </c>
      <c r="F51" s="7" t="s">
        <v>16</v>
      </c>
      <c r="G51" s="7" t="s">
        <v>17</v>
      </c>
      <c r="H51" s="7" t="s">
        <v>212</v>
      </c>
      <c r="I51" s="7" t="s">
        <v>211</v>
      </c>
      <c r="J51" s="7" t="s">
        <v>33</v>
      </c>
      <c r="K51" s="8">
        <v>5</v>
      </c>
      <c r="L51" s="9">
        <v>30358</v>
      </c>
      <c r="M51" s="9">
        <v>36192</v>
      </c>
      <c r="N51" s="7">
        <v>54788626</v>
      </c>
      <c r="O51" s="7" t="s">
        <v>69</v>
      </c>
      <c r="P51" s="10">
        <v>1100</v>
      </c>
      <c r="Q51" s="3">
        <f>P51*12.5%</f>
        <v>137.5</v>
      </c>
      <c r="R51" s="3">
        <f t="shared" si="1"/>
        <v>1237.5</v>
      </c>
      <c r="T51" s="1">
        <v>18</v>
      </c>
      <c r="U51" s="12" t="s">
        <v>251</v>
      </c>
      <c r="V51" s="11">
        <f>DMAX(personal,R7,'Criterios Resuelto'!B54:B55)</f>
        <v>1687.5</v>
      </c>
      <c r="W51" s="19"/>
    </row>
    <row r="52" spans="1:23" s="1" customFormat="1" ht="15" customHeight="1" x14ac:dyDescent="0.25">
      <c r="A52" s="1" t="s">
        <v>303</v>
      </c>
      <c r="B52" s="7" t="s">
        <v>195</v>
      </c>
      <c r="C52" s="7" t="s">
        <v>196</v>
      </c>
      <c r="D52" s="7" t="s">
        <v>197</v>
      </c>
      <c r="E52" s="7" t="s">
        <v>15</v>
      </c>
      <c r="F52" s="7" t="s">
        <v>16</v>
      </c>
      <c r="G52" s="7" t="s">
        <v>17</v>
      </c>
      <c r="H52" s="7" t="s">
        <v>210</v>
      </c>
      <c r="I52" s="7" t="s">
        <v>224</v>
      </c>
      <c r="J52" s="7" t="s">
        <v>37</v>
      </c>
      <c r="K52" s="8">
        <v>0</v>
      </c>
      <c r="L52" s="9">
        <v>28058</v>
      </c>
      <c r="M52" s="9">
        <v>37987</v>
      </c>
      <c r="N52" s="7">
        <v>52646624</v>
      </c>
      <c r="O52" s="7" t="s">
        <v>70</v>
      </c>
      <c r="P52" s="10">
        <v>1300</v>
      </c>
      <c r="Q52" s="3"/>
      <c r="R52" s="3">
        <f t="shared" si="1"/>
        <v>1300</v>
      </c>
      <c r="U52" s="29"/>
      <c r="V52" s="39"/>
      <c r="W52" s="30"/>
    </row>
    <row r="53" spans="1:23" s="1" customFormat="1" ht="15" customHeight="1" x14ac:dyDescent="0.25">
      <c r="A53" s="1" t="s">
        <v>304</v>
      </c>
      <c r="B53" s="7" t="s">
        <v>198</v>
      </c>
      <c r="C53" s="7" t="s">
        <v>199</v>
      </c>
      <c r="D53" s="7" t="s">
        <v>200</v>
      </c>
      <c r="E53" s="7" t="s">
        <v>27</v>
      </c>
      <c r="F53" s="7" t="s">
        <v>16</v>
      </c>
      <c r="G53" s="7" t="s">
        <v>17</v>
      </c>
      <c r="H53" s="7" t="s">
        <v>212</v>
      </c>
      <c r="I53" s="7" t="s">
        <v>225</v>
      </c>
      <c r="J53" s="7" t="s">
        <v>33</v>
      </c>
      <c r="K53" s="8">
        <v>5</v>
      </c>
      <c r="L53" s="9">
        <v>24844</v>
      </c>
      <c r="M53" s="9">
        <v>37742</v>
      </c>
      <c r="N53" s="7">
        <v>72452447</v>
      </c>
      <c r="O53" s="7" t="s">
        <v>71</v>
      </c>
      <c r="P53" s="10">
        <v>1100</v>
      </c>
      <c r="Q53" s="3">
        <f>P53*12.5%</f>
        <v>137.5</v>
      </c>
      <c r="R53" s="3">
        <f t="shared" si="1"/>
        <v>1237.5</v>
      </c>
      <c r="T53" s="1">
        <v>19</v>
      </c>
      <c r="U53" s="12" t="s">
        <v>252</v>
      </c>
      <c r="V53" s="19"/>
      <c r="W53" s="11">
        <f>DMIN(personal,Q7,'Criterios Resuelto'!B57:C58)</f>
        <v>62.5</v>
      </c>
    </row>
    <row r="54" spans="1:23" s="1" customFormat="1" ht="15" customHeight="1" x14ac:dyDescent="0.25">
      <c r="A54" s="1" t="s">
        <v>305</v>
      </c>
      <c r="B54" s="7" t="s">
        <v>201</v>
      </c>
      <c r="C54" s="7" t="s">
        <v>150</v>
      </c>
      <c r="D54" s="7" t="s">
        <v>78</v>
      </c>
      <c r="E54" s="7" t="s">
        <v>27</v>
      </c>
      <c r="F54" s="7" t="s">
        <v>16</v>
      </c>
      <c r="G54" s="7" t="s">
        <v>17</v>
      </c>
      <c r="H54" s="7" t="s">
        <v>210</v>
      </c>
      <c r="I54" s="7" t="s">
        <v>223</v>
      </c>
      <c r="J54" s="7" t="s">
        <v>37</v>
      </c>
      <c r="K54" s="8">
        <v>5</v>
      </c>
      <c r="L54" s="9">
        <v>26796</v>
      </c>
      <c r="M54" s="9">
        <v>37561</v>
      </c>
      <c r="N54" s="7">
        <v>61788392</v>
      </c>
      <c r="O54" s="7" t="s">
        <v>72</v>
      </c>
      <c r="P54" s="10">
        <v>1400</v>
      </c>
      <c r="Q54" s="3">
        <f>P54*12.5%</f>
        <v>175</v>
      </c>
      <c r="R54" s="3">
        <f t="shared" si="1"/>
        <v>1575</v>
      </c>
      <c r="U54" s="33"/>
      <c r="V54" s="34"/>
      <c r="W54" s="35"/>
    </row>
    <row r="55" spans="1:23" s="1" customFormat="1" ht="15" customHeight="1" x14ac:dyDescent="0.25">
      <c r="A55" s="1" t="s">
        <v>306</v>
      </c>
      <c r="B55" s="7" t="s">
        <v>202</v>
      </c>
      <c r="C55" s="7" t="s">
        <v>203</v>
      </c>
      <c r="D55" s="7" t="s">
        <v>204</v>
      </c>
      <c r="E55" s="7" t="s">
        <v>27</v>
      </c>
      <c r="F55" s="7" t="s">
        <v>20</v>
      </c>
      <c r="G55" s="7" t="s">
        <v>17</v>
      </c>
      <c r="H55" s="7" t="s">
        <v>213</v>
      </c>
      <c r="I55" s="7" t="s">
        <v>226</v>
      </c>
      <c r="J55" s="7" t="s">
        <v>37</v>
      </c>
      <c r="K55" s="8">
        <v>0</v>
      </c>
      <c r="L55" s="9">
        <v>24940</v>
      </c>
      <c r="M55" s="9">
        <v>38473</v>
      </c>
      <c r="N55" s="7">
        <v>68636318</v>
      </c>
      <c r="O55" s="7" t="s">
        <v>73</v>
      </c>
      <c r="P55" s="10">
        <v>1500</v>
      </c>
      <c r="Q55" s="3">
        <f>P55*12.5%</f>
        <v>187.5</v>
      </c>
      <c r="R55" s="3">
        <f t="shared" si="1"/>
        <v>1687.5</v>
      </c>
      <c r="T55" s="1">
        <v>20</v>
      </c>
      <c r="U55" s="12" t="s">
        <v>256</v>
      </c>
      <c r="V55" s="11">
        <f>DMAX(personal,P7,'Criterios Resuelto'!B60:C61)</f>
        <v>2700</v>
      </c>
      <c r="W55" s="19"/>
    </row>
    <row r="56" spans="1:23" s="1" customFormat="1" ht="15" customHeight="1" x14ac:dyDescent="0.25">
      <c r="A56" s="1" t="s">
        <v>307</v>
      </c>
      <c r="B56" s="7" t="s">
        <v>106</v>
      </c>
      <c r="C56" s="7" t="s">
        <v>205</v>
      </c>
      <c r="D56" s="7" t="s">
        <v>206</v>
      </c>
      <c r="E56" s="7" t="s">
        <v>15</v>
      </c>
      <c r="F56" s="7" t="s">
        <v>20</v>
      </c>
      <c r="G56" s="7" t="s">
        <v>17</v>
      </c>
      <c r="H56" s="7" t="s">
        <v>210</v>
      </c>
      <c r="I56" s="7" t="s">
        <v>211</v>
      </c>
      <c r="J56" s="7" t="s">
        <v>25</v>
      </c>
      <c r="K56" s="8">
        <v>5</v>
      </c>
      <c r="L56" s="9">
        <v>22961</v>
      </c>
      <c r="M56" s="9">
        <v>37196</v>
      </c>
      <c r="N56" s="7">
        <v>82728254</v>
      </c>
      <c r="O56" s="7" t="s">
        <v>74</v>
      </c>
      <c r="P56" s="10">
        <v>1400</v>
      </c>
      <c r="Q56" s="3">
        <f>P56*12.5%</f>
        <v>175</v>
      </c>
      <c r="R56" s="3">
        <f t="shared" si="1"/>
        <v>1575</v>
      </c>
      <c r="U56" s="5"/>
    </row>
    <row r="57" spans="1:23" s="1" customFormat="1" ht="15" customHeight="1" x14ac:dyDescent="0.25">
      <c r="A57" s="1" t="s">
        <v>308</v>
      </c>
      <c r="B57" s="7" t="s">
        <v>207</v>
      </c>
      <c r="C57" s="7" t="s">
        <v>208</v>
      </c>
      <c r="D57" s="7" t="s">
        <v>209</v>
      </c>
      <c r="E57" s="7" t="s">
        <v>24</v>
      </c>
      <c r="F57" s="7" t="s">
        <v>16</v>
      </c>
      <c r="G57" s="7" t="s">
        <v>17</v>
      </c>
      <c r="H57" s="7" t="s">
        <v>213</v>
      </c>
      <c r="I57" s="7" t="s">
        <v>227</v>
      </c>
      <c r="J57" s="7" t="s">
        <v>37</v>
      </c>
      <c r="K57" s="8">
        <v>0</v>
      </c>
      <c r="L57" s="9">
        <v>28934</v>
      </c>
      <c r="M57" s="9">
        <v>34973</v>
      </c>
      <c r="N57" s="7">
        <v>45517655</v>
      </c>
      <c r="O57" s="7" t="s">
        <v>75</v>
      </c>
      <c r="P57" s="10">
        <v>2700</v>
      </c>
      <c r="Q57" s="3"/>
      <c r="R57" s="3">
        <f t="shared" si="1"/>
        <v>2700</v>
      </c>
      <c r="U57" s="5"/>
    </row>
    <row r="58" spans="1:23" s="1" customFormat="1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U58" s="36" t="s">
        <v>257</v>
      </c>
      <c r="V58" s="37"/>
    </row>
    <row r="59" spans="1:23" x14ac:dyDescent="0.25">
      <c r="T59" s="2">
        <v>21</v>
      </c>
      <c r="U59" s="15" t="s">
        <v>310</v>
      </c>
      <c r="V59" s="16" t="str">
        <f>DGET(personal,B7,'Criterios Resuelto'!B63:D64)</f>
        <v>Yfante</v>
      </c>
    </row>
    <row r="60" spans="1:23" x14ac:dyDescent="0.25">
      <c r="U60" s="17"/>
      <c r="V60" s="18"/>
    </row>
    <row r="61" spans="1:23" x14ac:dyDescent="0.25">
      <c r="T61" s="2">
        <v>22</v>
      </c>
      <c r="U61" s="15" t="s">
        <v>309</v>
      </c>
      <c r="V61" s="16" t="str">
        <f>DGET(personal,"condición",'Criterios Resuelto'!B66:B67)</f>
        <v>Contratado</v>
      </c>
    </row>
    <row r="62" spans="1:23" x14ac:dyDescent="0.25">
      <c r="U62" s="17"/>
      <c r="V62" s="18"/>
    </row>
    <row r="63" spans="1:23" x14ac:dyDescent="0.25">
      <c r="T63" s="2">
        <v>23</v>
      </c>
      <c r="U63" s="15" t="s">
        <v>311</v>
      </c>
      <c r="V63" s="16" t="str">
        <f>DGET(personal,"distrito",'Criterios Resuelto'!B69:C70)</f>
        <v>San Isidro</v>
      </c>
    </row>
    <row r="64" spans="1:23" x14ac:dyDescent="0.25">
      <c r="U64" s="17"/>
      <c r="V64" s="18"/>
    </row>
    <row r="65" spans="20:22" ht="25.5" x14ac:dyDescent="0.25">
      <c r="T65" s="2">
        <v>24</v>
      </c>
      <c r="U65" s="15" t="s">
        <v>312</v>
      </c>
      <c r="V65" s="16">
        <f>DGET(personal,R7,'Criterios Resuelto'!B72:D73)</f>
        <v>2137.5</v>
      </c>
    </row>
  </sheetData>
  <mergeCells count="20">
    <mergeCell ref="U34:V34"/>
    <mergeCell ref="U8:V8"/>
    <mergeCell ref="U10:V10"/>
    <mergeCell ref="U12:V12"/>
    <mergeCell ref="U14:V14"/>
    <mergeCell ref="U16:V16"/>
    <mergeCell ref="U20:V20"/>
    <mergeCell ref="U22:V22"/>
    <mergeCell ref="U24:V24"/>
    <mergeCell ref="U26:V26"/>
    <mergeCell ref="U30:V30"/>
    <mergeCell ref="U32:V32"/>
    <mergeCell ref="U54:W54"/>
    <mergeCell ref="U58:V58"/>
    <mergeCell ref="U36:V36"/>
    <mergeCell ref="U38:V38"/>
    <mergeCell ref="U42:V42"/>
    <mergeCell ref="U44:V44"/>
    <mergeCell ref="U46:V46"/>
    <mergeCell ref="U52:W52"/>
  </mergeCells>
  <pageMargins left="0.7" right="0.7" top="0.75" bottom="0.75" header="0.3" footer="0.3"/>
  <pageSetup paperSize="9" orientation="landscape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4" workbookViewId="0">
      <selection activeCell="R60" sqref="R60"/>
    </sheetView>
  </sheetViews>
  <sheetFormatPr baseColWidth="10" defaultRowHeight="15" x14ac:dyDescent="0.25"/>
  <cols>
    <col min="3" max="4" width="12.7109375" bestFit="1" customWidth="1"/>
  </cols>
  <sheetData>
    <row r="1" spans="1:3" x14ac:dyDescent="0.25">
      <c r="A1">
        <v>1</v>
      </c>
      <c r="B1" s="6" t="s">
        <v>3</v>
      </c>
      <c r="C1" s="6" t="s">
        <v>4</v>
      </c>
    </row>
    <row r="2" spans="1:3" x14ac:dyDescent="0.25">
      <c r="B2" s="7" t="s">
        <v>15</v>
      </c>
      <c r="C2" s="7" t="s">
        <v>16</v>
      </c>
    </row>
    <row r="4" spans="1:3" x14ac:dyDescent="0.25">
      <c r="A4">
        <v>2</v>
      </c>
      <c r="B4" s="6" t="s">
        <v>7</v>
      </c>
    </row>
    <row r="5" spans="1:3" x14ac:dyDescent="0.25">
      <c r="B5" s="7" t="s">
        <v>211</v>
      </c>
    </row>
    <row r="6" spans="1:3" x14ac:dyDescent="0.25">
      <c r="B6" s="7" t="s">
        <v>216</v>
      </c>
    </row>
    <row r="8" spans="1:3" x14ac:dyDescent="0.25">
      <c r="A8">
        <v>3</v>
      </c>
      <c r="B8" s="6" t="s">
        <v>6</v>
      </c>
    </row>
    <row r="9" spans="1:3" x14ac:dyDescent="0.25">
      <c r="B9" s="7" t="s">
        <v>313</v>
      </c>
    </row>
    <row r="11" spans="1:3" x14ac:dyDescent="0.25">
      <c r="A11">
        <v>4</v>
      </c>
      <c r="B11" s="6" t="s">
        <v>11</v>
      </c>
      <c r="C11" s="6" t="s">
        <v>11</v>
      </c>
    </row>
    <row r="12" spans="1:3" x14ac:dyDescent="0.25">
      <c r="B12" t="s">
        <v>314</v>
      </c>
      <c r="C12" t="s">
        <v>315</v>
      </c>
    </row>
    <row r="14" spans="1:3" x14ac:dyDescent="0.25">
      <c r="A14">
        <v>5</v>
      </c>
      <c r="B14" s="6" t="s">
        <v>2</v>
      </c>
    </row>
    <row r="15" spans="1:3" x14ac:dyDescent="0.25">
      <c r="B15" t="s">
        <v>316</v>
      </c>
    </row>
    <row r="17" spans="1:3" x14ac:dyDescent="0.25">
      <c r="A17">
        <v>6</v>
      </c>
      <c r="B17" s="6" t="s">
        <v>14</v>
      </c>
    </row>
    <row r="18" spans="1:3" x14ac:dyDescent="0.25">
      <c r="B18" t="s">
        <v>317</v>
      </c>
    </row>
    <row r="20" spans="1:3" x14ac:dyDescent="0.25">
      <c r="A20">
        <v>7</v>
      </c>
      <c r="B20" s="6" t="s">
        <v>6</v>
      </c>
    </row>
    <row r="21" spans="1:3" x14ac:dyDescent="0.25">
      <c r="B21" s="7" t="s">
        <v>210</v>
      </c>
    </row>
    <row r="23" spans="1:3" x14ac:dyDescent="0.25">
      <c r="A23">
        <v>8</v>
      </c>
      <c r="B23" s="6" t="s">
        <v>7</v>
      </c>
      <c r="C23" s="6" t="s">
        <v>229</v>
      </c>
    </row>
    <row r="24" spans="1:3" x14ac:dyDescent="0.25">
      <c r="B24" t="s">
        <v>318</v>
      </c>
      <c r="C24" t="s">
        <v>319</v>
      </c>
    </row>
    <row r="26" spans="1:3" x14ac:dyDescent="0.25">
      <c r="A26">
        <v>9</v>
      </c>
      <c r="B26" s="6" t="s">
        <v>11</v>
      </c>
      <c r="C26" s="6" t="s">
        <v>11</v>
      </c>
    </row>
    <row r="27" spans="1:3" x14ac:dyDescent="0.25">
      <c r="B27" t="s">
        <v>320</v>
      </c>
      <c r="C27" t="s">
        <v>321</v>
      </c>
    </row>
    <row r="29" spans="1:3" x14ac:dyDescent="0.25">
      <c r="A29">
        <v>10</v>
      </c>
      <c r="B29" s="6" t="s">
        <v>3</v>
      </c>
      <c r="C29" s="6" t="s">
        <v>4</v>
      </c>
    </row>
    <row r="30" spans="1:3" x14ac:dyDescent="0.25">
      <c r="B30" s="7" t="s">
        <v>15</v>
      </c>
      <c r="C30" s="7" t="s">
        <v>16</v>
      </c>
    </row>
    <row r="32" spans="1:3" x14ac:dyDescent="0.25">
      <c r="A32">
        <v>11</v>
      </c>
      <c r="B32" s="6" t="s">
        <v>3</v>
      </c>
      <c r="C32" s="6" t="s">
        <v>7</v>
      </c>
    </row>
    <row r="33" spans="1:4" x14ac:dyDescent="0.25">
      <c r="B33" t="s">
        <v>322</v>
      </c>
      <c r="C33" t="s">
        <v>323</v>
      </c>
    </row>
    <row r="35" spans="1:4" x14ac:dyDescent="0.25">
      <c r="A35">
        <v>12</v>
      </c>
      <c r="B35" s="6" t="s">
        <v>5</v>
      </c>
      <c r="C35" s="6" t="s">
        <v>6</v>
      </c>
    </row>
    <row r="36" spans="1:4" x14ac:dyDescent="0.25">
      <c r="B36" s="7" t="s">
        <v>17</v>
      </c>
      <c r="C36" s="7" t="s">
        <v>210</v>
      </c>
    </row>
    <row r="38" spans="1:4" x14ac:dyDescent="0.25">
      <c r="A38">
        <v>13</v>
      </c>
      <c r="B38" s="6" t="s">
        <v>8</v>
      </c>
      <c r="C38" s="6" t="s">
        <v>11</v>
      </c>
      <c r="D38" s="6" t="s">
        <v>11</v>
      </c>
    </row>
    <row r="39" spans="1:4" x14ac:dyDescent="0.25">
      <c r="B39" t="s">
        <v>324</v>
      </c>
      <c r="C39" t="s">
        <v>314</v>
      </c>
      <c r="D39" t="s">
        <v>315</v>
      </c>
    </row>
    <row r="41" spans="1:4" x14ac:dyDescent="0.25">
      <c r="A41">
        <v>14</v>
      </c>
      <c r="B41" s="6" t="s">
        <v>8</v>
      </c>
    </row>
    <row r="42" spans="1:4" x14ac:dyDescent="0.25">
      <c r="B42" s="7" t="s">
        <v>18</v>
      </c>
    </row>
    <row r="43" spans="1:4" x14ac:dyDescent="0.25">
      <c r="B43" s="7" t="s">
        <v>25</v>
      </c>
    </row>
    <row r="45" spans="1:4" x14ac:dyDescent="0.25">
      <c r="A45">
        <v>15</v>
      </c>
      <c r="B45" s="6" t="s">
        <v>9</v>
      </c>
      <c r="C45" s="6" t="s">
        <v>9</v>
      </c>
    </row>
    <row r="46" spans="1:4" x14ac:dyDescent="0.25">
      <c r="B46" t="s">
        <v>325</v>
      </c>
      <c r="C46" t="s">
        <v>326</v>
      </c>
    </row>
    <row r="48" spans="1:4" x14ac:dyDescent="0.25">
      <c r="A48">
        <v>16</v>
      </c>
      <c r="B48" s="6" t="s">
        <v>4</v>
      </c>
      <c r="C48" s="6" t="s">
        <v>11</v>
      </c>
    </row>
    <row r="49" spans="1:4" x14ac:dyDescent="0.25">
      <c r="B49" s="7" t="s">
        <v>16</v>
      </c>
      <c r="C49" t="s">
        <v>327</v>
      </c>
    </row>
    <row r="51" spans="1:4" x14ac:dyDescent="0.25">
      <c r="A51">
        <v>17</v>
      </c>
      <c r="B51" s="6" t="s">
        <v>14</v>
      </c>
    </row>
    <row r="52" spans="1:4" x14ac:dyDescent="0.25">
      <c r="B52" t="s">
        <v>319</v>
      </c>
    </row>
    <row r="54" spans="1:4" x14ac:dyDescent="0.25">
      <c r="A54">
        <v>18</v>
      </c>
      <c r="B54" s="6" t="s">
        <v>3</v>
      </c>
    </row>
    <row r="55" spans="1:4" x14ac:dyDescent="0.25">
      <c r="B55" s="7" t="s">
        <v>15</v>
      </c>
    </row>
    <row r="57" spans="1:4" x14ac:dyDescent="0.25">
      <c r="B57" s="6" t="s">
        <v>10</v>
      </c>
      <c r="C57" s="6" t="s">
        <v>10</v>
      </c>
    </row>
    <row r="58" spans="1:4" x14ac:dyDescent="0.25">
      <c r="B58" t="s">
        <v>328</v>
      </c>
      <c r="C58" t="s">
        <v>329</v>
      </c>
    </row>
    <row r="60" spans="1:4" x14ac:dyDescent="0.25">
      <c r="B60" s="6" t="s">
        <v>7</v>
      </c>
      <c r="C60" s="6" t="s">
        <v>7</v>
      </c>
    </row>
    <row r="61" spans="1:4" x14ac:dyDescent="0.25">
      <c r="B61" t="s">
        <v>330</v>
      </c>
      <c r="C61" t="s">
        <v>331</v>
      </c>
    </row>
    <row r="63" spans="1:4" x14ac:dyDescent="0.25">
      <c r="B63" s="6" t="s">
        <v>3</v>
      </c>
      <c r="C63" s="6" t="s">
        <v>4</v>
      </c>
      <c r="D63" s="6" t="s">
        <v>7</v>
      </c>
    </row>
    <row r="64" spans="1:4" x14ac:dyDescent="0.25">
      <c r="B64" t="s">
        <v>332</v>
      </c>
      <c r="C64" t="s">
        <v>333</v>
      </c>
      <c r="D64" t="s">
        <v>323</v>
      </c>
    </row>
    <row r="66" spans="2:4" x14ac:dyDescent="0.25">
      <c r="B66" s="6" t="s">
        <v>7</v>
      </c>
    </row>
    <row r="67" spans="2:4" x14ac:dyDescent="0.25">
      <c r="B67" t="s">
        <v>334</v>
      </c>
    </row>
    <row r="69" spans="2:4" x14ac:dyDescent="0.25">
      <c r="B69" s="6" t="s">
        <v>5</v>
      </c>
      <c r="C69" s="6" t="s">
        <v>9</v>
      </c>
    </row>
    <row r="70" spans="2:4" x14ac:dyDescent="0.25">
      <c r="B70" t="s">
        <v>335</v>
      </c>
      <c r="C70" t="s">
        <v>336</v>
      </c>
    </row>
    <row r="72" spans="2:4" x14ac:dyDescent="0.25">
      <c r="B72" s="6" t="s">
        <v>258</v>
      </c>
      <c r="C72" s="6" t="s">
        <v>4</v>
      </c>
      <c r="D72" s="6" t="s">
        <v>6</v>
      </c>
    </row>
    <row r="73" spans="2:4" x14ac:dyDescent="0.25">
      <c r="B73" t="s">
        <v>337</v>
      </c>
      <c r="C73" t="s">
        <v>333</v>
      </c>
      <c r="D73" t="s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Funciones de Bases de Datos</vt:lpstr>
      <vt:lpstr>Cuadros de criterios</vt:lpstr>
      <vt:lpstr>Informe Resuelto</vt:lpstr>
      <vt:lpstr>Criterios Resuelto</vt:lpstr>
      <vt:lpstr>personal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 Bertrán</dc:creator>
  <cp:lastModifiedBy>Sergio Bazo</cp:lastModifiedBy>
  <dcterms:created xsi:type="dcterms:W3CDTF">2016-11-30T20:37:26Z</dcterms:created>
  <dcterms:modified xsi:type="dcterms:W3CDTF">2017-10-12T17:32:47Z</dcterms:modified>
</cp:coreProperties>
</file>